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Assumptions" sheetId="1" r:id="rId1"/>
    <sheet name="Income and Expense Statement" sheetId="2" r:id="rId2"/>
    <sheet name="Profit and Loss by Event" sheetId="3" r:id="rId3"/>
    <sheet name="Workshop Only Overhead" sheetId="4" r:id="rId4"/>
    <sheet name="Tutorial Only Overhead" sheetId="5" r:id="rId5"/>
    <sheet name="Gen Overhead Dist. by Atd. Days" sheetId="6" r:id="rId6"/>
    <sheet name="Exhibitors-Sponsors" sheetId="7" r:id="rId7"/>
    <sheet name="Yen Conversion" sheetId="8" r:id="rId8"/>
    <sheet name="Proceedings BuyBacks" sheetId="9" r:id="rId9"/>
    <sheet name="Income (Dollars)" sheetId="10" r:id="rId10"/>
    <sheet name="Expense (Dollars)" sheetId="11" r:id="rId11"/>
    <sheet name="Pre Conversion Income " sheetId="12" r:id="rId12"/>
    <sheet name="Pre Conversion Expense" sheetId="13" r:id="rId13"/>
  </sheets>
  <definedNames/>
  <calcPr fullCalcOnLoad="1"/>
</workbook>
</file>

<file path=xl/sharedStrings.xml><?xml version="1.0" encoding="utf-8"?>
<sst xmlns="http://schemas.openxmlformats.org/spreadsheetml/2006/main" count="1250" uniqueCount="397">
  <si>
    <t>Yen</t>
  </si>
  <si>
    <t>Dollars</t>
  </si>
  <si>
    <t>INCOME:</t>
  </si>
  <si>
    <t>Contributions:</t>
  </si>
  <si>
    <t>Sapporo City</t>
  </si>
  <si>
    <t>Foundations</t>
  </si>
  <si>
    <t>Kayamori Foundation</t>
  </si>
  <si>
    <t>SCAT (Support Center for Advanced Telecommunication Tech. Research)</t>
  </si>
  <si>
    <t>Inoue Foundation</t>
  </si>
  <si>
    <t>Exhibitors/Sponsors</t>
  </si>
  <si>
    <t xml:space="preserve">Microsoft </t>
  </si>
  <si>
    <t>Justsystem</t>
  </si>
  <si>
    <t>NNT Corp.</t>
  </si>
  <si>
    <t>Oki Electric Industry Co.,Ltd.</t>
  </si>
  <si>
    <t>National Institute of Informatics (NII)</t>
  </si>
  <si>
    <t>Fuji Xerox Co., Ltd</t>
  </si>
  <si>
    <t>IBM Japan, LTD.</t>
  </si>
  <si>
    <t>CRL</t>
  </si>
  <si>
    <t>Fujitsu Ltd,</t>
  </si>
  <si>
    <t>Hokuto System Co., Ltd.</t>
  </si>
  <si>
    <t>Toshiba Corp.</t>
  </si>
  <si>
    <t>Matsushita Electric Indust. Co.</t>
  </si>
  <si>
    <t>NEC Corp.</t>
  </si>
  <si>
    <t>The University of Tokyo</t>
  </si>
  <si>
    <t>LanA Consulting</t>
  </si>
  <si>
    <t>ATR</t>
  </si>
  <si>
    <t>Japan Advanced Institute of Science and Tech. (JAIST)</t>
  </si>
  <si>
    <t>Hokkaido University</t>
  </si>
  <si>
    <t>Hiroshima City University</t>
  </si>
  <si>
    <t>NAIST</t>
  </si>
  <si>
    <t xml:space="preserve">Tohoku University </t>
  </si>
  <si>
    <t>Kyoto University</t>
  </si>
  <si>
    <t>Tottori University</t>
  </si>
  <si>
    <t>Hitachi Ltd.</t>
  </si>
  <si>
    <t>The National Institute for Japanese Language</t>
  </si>
  <si>
    <t>Tokushima University</t>
  </si>
  <si>
    <t>Microsoft (Remainder from ACL 2002 Conference)</t>
  </si>
  <si>
    <t>Exhibit Fees</t>
  </si>
  <si>
    <t>Ear-marked Sponsors</t>
  </si>
  <si>
    <t>Microsoft (Workshops 2 and 4)</t>
  </si>
  <si>
    <t>Main Conference:</t>
  </si>
  <si>
    <t xml:space="preserve">Early </t>
  </si>
  <si>
    <t>Late</t>
  </si>
  <si>
    <t>On Site</t>
  </si>
  <si>
    <t>Student - Early</t>
  </si>
  <si>
    <t>Student - Late</t>
  </si>
  <si>
    <t>Student - On Site</t>
  </si>
  <si>
    <t>Main Conference Proceedings Sales</t>
  </si>
  <si>
    <t>Extra Page Charge</t>
  </si>
  <si>
    <t>Tutorial Income:</t>
  </si>
  <si>
    <t>Tutorial 1</t>
  </si>
  <si>
    <t>Tutorial 2</t>
  </si>
  <si>
    <t>Tutorial 3</t>
  </si>
  <si>
    <t>Tutorial 4</t>
  </si>
  <si>
    <t>Tutorial Notes Sales</t>
  </si>
  <si>
    <t>Workshops:</t>
  </si>
  <si>
    <t>Workshop 1</t>
  </si>
  <si>
    <t>Workshop 2</t>
  </si>
  <si>
    <t>Workshop 3</t>
  </si>
  <si>
    <t>Workshop 4</t>
  </si>
  <si>
    <t>Workshop 5</t>
  </si>
  <si>
    <t>Workshop 6</t>
  </si>
  <si>
    <t>Workshop 7</t>
  </si>
  <si>
    <t>Workshop 8</t>
  </si>
  <si>
    <t>Workshop 9</t>
  </si>
  <si>
    <t>EMNLP Workshop</t>
  </si>
  <si>
    <t>IRAL Workshop</t>
  </si>
  <si>
    <t>Banquet Income</t>
  </si>
  <si>
    <t>EXPENSES:</t>
  </si>
  <si>
    <t>yen</t>
  </si>
  <si>
    <t>dollars</t>
  </si>
  <si>
    <t>General Overhead Expense:</t>
  </si>
  <si>
    <t>Rooms (Anteroom, Reception, PC room,etc.)</t>
  </si>
  <si>
    <t>Registration (Furniture &amp; Equipment)</t>
  </si>
  <si>
    <t>Local Arrangements Staff</t>
  </si>
  <si>
    <t>Local Arrangements Students</t>
  </si>
  <si>
    <t>Bookkeeping</t>
  </si>
  <si>
    <t>PCO Contracts (EC, Inc.)</t>
  </si>
  <si>
    <t>A/V Equipment</t>
  </si>
  <si>
    <t>Website Management</t>
  </si>
  <si>
    <t>Telephone, Fax, Transport, etc.</t>
  </si>
  <si>
    <t>Management Fee</t>
  </si>
  <si>
    <t>*</t>
  </si>
  <si>
    <t>Telephone Meeting Cost (Exec. Meeting)</t>
  </si>
  <si>
    <t>Offical Stamp</t>
  </si>
  <si>
    <t>Room Arrangement Design Fee</t>
  </si>
  <si>
    <t>Room Arrangement Fee</t>
  </si>
  <si>
    <t>Final Program (14 pages x 700)</t>
  </si>
  <si>
    <t>Insurance for Volunteers</t>
  </si>
  <si>
    <t>Refreshments for Staff</t>
  </si>
  <si>
    <t>Miscellaneous (signage,mailing, copies, etc.)</t>
  </si>
  <si>
    <t>Taxi Expense</t>
  </si>
  <si>
    <t>Credit Card Processing Fees</t>
  </si>
  <si>
    <t>Site Visit Expense, Staff Travel</t>
  </si>
  <si>
    <t>Main Conference Expense:</t>
  </si>
  <si>
    <t>Proceedings (including shipping) less buy-backs</t>
  </si>
  <si>
    <t>Rooms</t>
  </si>
  <si>
    <t>Staff</t>
  </si>
  <si>
    <t>Invited Speakers</t>
  </si>
  <si>
    <t>Staff Lunches and drinks</t>
  </si>
  <si>
    <t>Refreshments (Includes floor cleaning of 63000)</t>
  </si>
  <si>
    <t>Rental Buses for lunch</t>
  </si>
  <si>
    <t>PC rental, Wireless cards, etc.</t>
  </si>
  <si>
    <t>Promotional Items</t>
  </si>
  <si>
    <t>Mouse Pads (700)</t>
  </si>
  <si>
    <t>Bags (700)</t>
  </si>
  <si>
    <t>Name Tags (700)</t>
  </si>
  <si>
    <t>Opening Reception</t>
  </si>
  <si>
    <t>Food (600 people)</t>
  </si>
  <si>
    <t>Events &amp; Decorations (by Grand Hotel)</t>
  </si>
  <si>
    <t>Tea Ceremony</t>
  </si>
  <si>
    <t>Poster Panels (10)</t>
  </si>
  <si>
    <t>Demo booth rentals</t>
  </si>
  <si>
    <t>Demo booth arrangement fee</t>
  </si>
  <si>
    <t>Exhibition brochure</t>
  </si>
  <si>
    <t>ACL Executive Dinner (38 people plus transportation)</t>
  </si>
  <si>
    <t>Executive Breakfast Meeting (26 people)</t>
  </si>
  <si>
    <t>Comput. Linguistics Editorial Board Lunch (15 people)</t>
  </si>
  <si>
    <t xml:space="preserve">Student Lunch Meeting </t>
  </si>
  <si>
    <t>Executive Board Meeting (Breakfast &amp; Lunch - 20 )</t>
  </si>
  <si>
    <t>Pre and Post Meetings with Organizers, Staff</t>
  </si>
  <si>
    <t>Meeting Travel Fee (3 people - Tokyo 5/26-27/03)</t>
  </si>
  <si>
    <t>Printing of Flyer &amp; Poster (CFP/Sponsors)</t>
  </si>
  <si>
    <t>Program Committee Travel</t>
  </si>
  <si>
    <t>Hotel &amp; beverage expense - Invited Persons</t>
  </si>
  <si>
    <t>Miscellaneous Exp. (flowers, parking, etc.)</t>
  </si>
  <si>
    <t>Banquet Expense:</t>
  </si>
  <si>
    <t>Food (for 287) plus buses</t>
  </si>
  <si>
    <t>Decorations, etc.</t>
  </si>
  <si>
    <t>Tutorials Expense:</t>
  </si>
  <si>
    <t>Room</t>
  </si>
  <si>
    <t>A/V</t>
  </si>
  <si>
    <t>Salary - Local Arrangements Students</t>
  </si>
  <si>
    <t>Staff (Lunches)</t>
  </si>
  <si>
    <t>Refreshments</t>
  </si>
  <si>
    <t>Rental Buses for Lunch</t>
  </si>
  <si>
    <t>Speaker Fees</t>
  </si>
  <si>
    <t>Publication Costs</t>
  </si>
  <si>
    <t>Miscellaneous (parking. etc.)</t>
  </si>
  <si>
    <t>WORKSHOPS:</t>
  </si>
  <si>
    <t>Proceedings</t>
  </si>
  <si>
    <t>General Overhead</t>
  </si>
  <si>
    <t>Speaker</t>
  </si>
  <si>
    <t>Meeting with invited speaker and organizers</t>
  </si>
  <si>
    <t>Student Grants</t>
  </si>
  <si>
    <t>Luncheon (sponsored by Microsoft)</t>
  </si>
  <si>
    <t>EMNLP</t>
  </si>
  <si>
    <t>IRAL</t>
  </si>
  <si>
    <t>TUTORIALS:</t>
  </si>
  <si>
    <t xml:space="preserve">Workshops - total refreshments </t>
  </si>
  <si>
    <t>Workshops - rental buses for lunch</t>
  </si>
  <si>
    <t>Workshops - staff lunches</t>
  </si>
  <si>
    <t>Workshops - traffic expense for Volunteers</t>
  </si>
  <si>
    <t>PC Meeting Travel</t>
  </si>
  <si>
    <t>PC Chair Travel</t>
  </si>
  <si>
    <t>PC Assistance</t>
  </si>
  <si>
    <t>ACL Staff Salaries</t>
  </si>
  <si>
    <t>Miscellaneaous (bank fees, petty cash, supplies, shipping)</t>
  </si>
  <si>
    <t>ACL 2003</t>
  </si>
  <si>
    <t>TOTAL YEN EXPENSES</t>
  </si>
  <si>
    <t>**</t>
  </si>
  <si>
    <t>** estimate</t>
  </si>
  <si>
    <t>Workshop Only Registration Fee</t>
  </si>
  <si>
    <t>Tutorial Total Income:</t>
  </si>
  <si>
    <t>Main Conference Total Income:</t>
  </si>
  <si>
    <t>Workshop Proceedings</t>
  </si>
  <si>
    <t>Total Workshop Income:</t>
  </si>
  <si>
    <t>Total Income Contribution, Exhibitors/Sponsors:</t>
  </si>
  <si>
    <t>less buy-backs</t>
  </si>
  <si>
    <t>Student Travel (Student Workshop)</t>
  </si>
  <si>
    <t>Speaker Travel</t>
  </si>
  <si>
    <t>Speaker Fee</t>
  </si>
  <si>
    <t>Registrations/Proceedings Sales:</t>
  </si>
  <si>
    <t>WS 1</t>
  </si>
  <si>
    <t>WS 2</t>
  </si>
  <si>
    <t>WS 3</t>
  </si>
  <si>
    <t>WS 4</t>
  </si>
  <si>
    <t>WS 5</t>
  </si>
  <si>
    <t>WS 6</t>
  </si>
  <si>
    <t>WS 7</t>
  </si>
  <si>
    <t>WS 8</t>
  </si>
  <si>
    <t>WS 9</t>
  </si>
  <si>
    <t>T 1</t>
  </si>
  <si>
    <t>T 2</t>
  </si>
  <si>
    <t>T 3</t>
  </si>
  <si>
    <t>T 4</t>
  </si>
  <si>
    <t>Total:</t>
  </si>
  <si>
    <t>Workshop Attendance:</t>
  </si>
  <si>
    <t>Event</t>
  </si>
  <si>
    <t># attending</t>
  </si>
  <si>
    <t># days</t>
  </si>
  <si>
    <t>Main Conference</t>
  </si>
  <si>
    <t>Banquet</t>
  </si>
  <si>
    <t>Total Days Attend Equiv.</t>
  </si>
  <si>
    <t>% distrib</t>
  </si>
  <si>
    <t>Nat'l Fndn of Science (Student Workshop, Stud. Proceed.)</t>
  </si>
  <si>
    <t>Salary - Local arrangements students</t>
  </si>
  <si>
    <t>Traffic Expense - volunteers</t>
  </si>
  <si>
    <t>Tutorial PC Room (7/7/03)</t>
  </si>
  <si>
    <t>Total Tutorial Only Overhead Expense:</t>
  </si>
  <si>
    <t>ACL 2003 - Workshop Only Overhead Expense</t>
  </si>
  <si>
    <t>ACL 2003 Tutorial Only Overhead</t>
  </si>
  <si>
    <t>Tutorial Attendance:</t>
  </si>
  <si>
    <t xml:space="preserve"> # Attend.</t>
  </si>
  <si>
    <t># Days</t>
  </si>
  <si>
    <t>Days Attendance Equivalents</t>
  </si>
  <si>
    <t>% Distribution</t>
  </si>
  <si>
    <t>Total Days Attend. Equiv.</t>
  </si>
  <si>
    <t>WS Overhead Distrib.</t>
  </si>
  <si>
    <t>Tut. Overhead Distrib.</t>
  </si>
  <si>
    <t>Tutorial Overhead</t>
  </si>
  <si>
    <t>Workshop Overhead</t>
  </si>
  <si>
    <t>Workshop only fee</t>
  </si>
  <si>
    <t>Workshops - salary - local arrangements students</t>
  </si>
  <si>
    <t>Total Yen Expense:</t>
  </si>
  <si>
    <t>Total Yen Income:</t>
  </si>
  <si>
    <t>Advances in Dollars:</t>
  </si>
  <si>
    <t>Conversion Rate Dollars to Yen:</t>
  </si>
  <si>
    <t>Conversion Rate Yen to Dollars:</t>
  </si>
  <si>
    <t>Difference Yen Expense less Yen Income:</t>
  </si>
  <si>
    <t>TOTAL EXPENSE:</t>
  </si>
  <si>
    <t>Total Yen Income Contribution, Exhibitors/Sponsors:</t>
  </si>
  <si>
    <t>TOTAL INCOME CONTRIBUTION, EXIBITORS/SPONSORS:</t>
  </si>
  <si>
    <t>TOTAL INCOME:</t>
  </si>
  <si>
    <t>Total General Overhead Expense:</t>
  </si>
  <si>
    <t>Total Main Conference Expense:</t>
  </si>
  <si>
    <t>Total Banquet Expense:</t>
  </si>
  <si>
    <t>Total Workshop Expense:</t>
  </si>
  <si>
    <t>Total Tutorial Expense:</t>
  </si>
  <si>
    <t xml:space="preserve">days attendance </t>
  </si>
  <si>
    <t>equivalents</t>
  </si>
  <si>
    <t>Total General Overhead:</t>
  </si>
  <si>
    <t xml:space="preserve">General </t>
  </si>
  <si>
    <t xml:space="preserve">Overhead </t>
  </si>
  <si>
    <t>Distribution</t>
  </si>
  <si>
    <t>Distribution of General Overhead based on Days Attendance Equivalents</t>
  </si>
  <si>
    <t>Income and Expense Statement - ACL Conference 2003</t>
  </si>
  <si>
    <t>NET INCOME:</t>
  </si>
  <si>
    <t>Profit and Loss by Event - ACL Conference 2003</t>
  </si>
  <si>
    <t>Main Conference Income:</t>
  </si>
  <si>
    <t>Registrations/Proceeding Sales:</t>
  </si>
  <si>
    <t>Main Conference - Net Profit:</t>
  </si>
  <si>
    <t>Tutorials - Net Profit:</t>
  </si>
  <si>
    <t>Tutorial Expense:</t>
  </si>
  <si>
    <t>Registration/Tutorial Notes Sales:</t>
  </si>
  <si>
    <t>Registration</t>
  </si>
  <si>
    <t>Proceedings Sales</t>
  </si>
  <si>
    <t>Registrations</t>
  </si>
  <si>
    <t>Total Workshop 1 - Income</t>
  </si>
  <si>
    <t>Workshop 1 - Multilingual Summarization &amp; Question Answering - Income:</t>
  </si>
  <si>
    <t>Workshop 1 - Expense:</t>
  </si>
  <si>
    <t>Workshop 1 - Net Profit:</t>
  </si>
  <si>
    <t>Total Workshop 1 - Expense</t>
  </si>
  <si>
    <t>General Overhead (2.35%)</t>
  </si>
  <si>
    <t>Workshop 2 - NLP in Biomedicine - Income:</t>
  </si>
  <si>
    <t>Workshop 2 - Expense:</t>
  </si>
  <si>
    <t>General Overhead (2.03%)</t>
  </si>
  <si>
    <t>Total Workshop 2 - Expense:</t>
  </si>
  <si>
    <t>Total Workshop 2 - Income:</t>
  </si>
  <si>
    <t>Workshop 2 - Net Loss:</t>
  </si>
  <si>
    <t>Workshop 3 - Lexicon &amp; Figurative Language - Income:</t>
  </si>
  <si>
    <t>Workshop 3 - Expense:</t>
  </si>
  <si>
    <t>Total Workshop 3 - Income:</t>
  </si>
  <si>
    <t>General Overhead (1.03%)</t>
  </si>
  <si>
    <t>Total Workshop 3 - Expense:</t>
  </si>
  <si>
    <t>Workshop 3 - Net Loss:</t>
  </si>
  <si>
    <t>Workshop 4 - Multi &amp; Mixed Name Entity Recognition - Income:</t>
  </si>
  <si>
    <t>Workshop 4 - Expense:</t>
  </si>
  <si>
    <t>General Overhead (1.51%)</t>
  </si>
  <si>
    <t>Total Workshop 4 - Expense:</t>
  </si>
  <si>
    <t>Total Workshop 4 - Income:</t>
  </si>
  <si>
    <t>Workshop 4 - Net Loss:</t>
  </si>
  <si>
    <t>Microsoft Contribution toward Luncheon</t>
  </si>
  <si>
    <t>Microsoft Contribution toward Student Grants</t>
  </si>
  <si>
    <t>Microsoft contribution for invited speaker and organizers</t>
  </si>
  <si>
    <t>Registrations (59)</t>
  </si>
  <si>
    <t>Registrations (51)</t>
  </si>
  <si>
    <t>Registrations (26)</t>
  </si>
  <si>
    <t>Registrations (38)</t>
  </si>
  <si>
    <t>General Overhead (63.40%)</t>
  </si>
  <si>
    <t>Workshop 5 - Paraphrase Acquisition and Applications - Income:</t>
  </si>
  <si>
    <t>Total Workshop 5 - Expense:</t>
  </si>
  <si>
    <t>Workshop 5 - Expense:</t>
  </si>
  <si>
    <t>General Overhead (2.36%)</t>
  </si>
  <si>
    <t>Total Workshop 5 - Income:</t>
  </si>
  <si>
    <t>Workshop 6 - Chinese Language Processing - Income:</t>
  </si>
  <si>
    <t>Workshop 6 - Expense:</t>
  </si>
  <si>
    <t>General Overhead (2.96%)</t>
  </si>
  <si>
    <t>Total Workshop 6 - Income:</t>
  </si>
  <si>
    <t>Total Workshop 6 - Expense:</t>
  </si>
  <si>
    <t>Workshop 7 - Multiword Expressions - Income:</t>
  </si>
  <si>
    <t>Total Workshop 7 - Income:</t>
  </si>
  <si>
    <t>Workshop 7 - Expense:</t>
  </si>
  <si>
    <t>General Overhead (1.56%)</t>
  </si>
  <si>
    <t>Total Workshop 7 - Expense:</t>
  </si>
  <si>
    <t>Workshop 8 - Linguistic Annotation - Income:</t>
  </si>
  <si>
    <t>Total Workshop 8 - Income:</t>
  </si>
  <si>
    <t>Workshop 8 - Expense:</t>
  </si>
  <si>
    <r>
      <t>General Overhead (0.76</t>
    </r>
    <r>
      <rPr>
        <strike/>
        <sz val="10"/>
        <rFont val="Arial"/>
        <family val="2"/>
      </rPr>
      <t>%)</t>
    </r>
  </si>
  <si>
    <t>Total Workshop 8 - Expense:</t>
  </si>
  <si>
    <t>Workshop 9 - Patent Corpus Processing - Income:</t>
  </si>
  <si>
    <t>Total Workshop 9 - Income:</t>
  </si>
  <si>
    <t>Workshop 5 - Net Profit:</t>
  </si>
  <si>
    <t>Workshop 6 - Net Loss:</t>
  </si>
  <si>
    <t>Workshop 7 - Net Profit:</t>
  </si>
  <si>
    <t>Workshop 8 - Net Loss:</t>
  </si>
  <si>
    <t>Workshop 9 - Expense:</t>
  </si>
  <si>
    <t>General Overhead (0.84%)</t>
  </si>
  <si>
    <t>Total Workshop 9 - Expense:</t>
  </si>
  <si>
    <t>Workshop 9 - Net Profit:</t>
  </si>
  <si>
    <t>EMNLP Workshop - Income:</t>
  </si>
  <si>
    <t xml:space="preserve"> </t>
  </si>
  <si>
    <t>Total EMNLP Workshop - Income:</t>
  </si>
  <si>
    <t>EMNLP Workshop - Expense</t>
  </si>
  <si>
    <t>General Overhead (11.35%)</t>
  </si>
  <si>
    <t>Total EMNLP Workshop - Expense::</t>
  </si>
  <si>
    <t>EMNLP Workshop - Net Loss:</t>
  </si>
  <si>
    <t>IRAL Workshop - Income:</t>
  </si>
  <si>
    <t>Total IRAL Workshop - Income:</t>
  </si>
  <si>
    <t>IRAL Workshop - Expense:</t>
  </si>
  <si>
    <t>General Overhead (2.12%)</t>
  </si>
  <si>
    <t>Total IRAL Workshop - Expense:</t>
  </si>
  <si>
    <t>IRAL Workshop - Net Income:</t>
  </si>
  <si>
    <t>Banquet Loss:</t>
  </si>
  <si>
    <t>Overall Net Profit:</t>
  </si>
  <si>
    <t>Banquet - Income:</t>
  </si>
  <si>
    <t>Total Banquet - Income:</t>
  </si>
  <si>
    <t>ACL Conference - 2003</t>
  </si>
  <si>
    <t>1. Assumptions</t>
  </si>
  <si>
    <t>2. Income and Expense Statement</t>
  </si>
  <si>
    <t>3. Profit and Loss by Event</t>
  </si>
  <si>
    <t>4. Workshop Only Overhead</t>
  </si>
  <si>
    <t>5. Tutorial Only Overhead</t>
  </si>
  <si>
    <t>6. General Overhead Distributed by Attendance Day Equivalents</t>
  </si>
  <si>
    <t>7. Exhibitors/Sponsors</t>
  </si>
  <si>
    <t>8. Yen Conversion</t>
  </si>
  <si>
    <t>1. There are twelve worksheets in this workbook, as follows:</t>
  </si>
  <si>
    <t>2. The financial data contained here is based on financial information supplied by ACL and by the</t>
  </si>
  <si>
    <t xml:space="preserve">    local committee in Japan.</t>
  </si>
  <si>
    <t>3. The results are only as accurate as the data supplied. In some cases data-based estimates</t>
  </si>
  <si>
    <t xml:space="preserve">    were made, if specific information was not available. None were material in nature.</t>
  </si>
  <si>
    <t>4. In the Income and Expense Statement and the Profit and Loss by Event Statement, a column</t>
  </si>
  <si>
    <t xml:space="preserve">   of data in yen has been hidden. Some dollar amounts are based on this data (by formula).</t>
  </si>
  <si>
    <t>JDB</t>
  </si>
  <si>
    <t>Yen Conversion - ACL Conference 2003</t>
  </si>
  <si>
    <t xml:space="preserve">       And, for calculation purposes (formula based) only, (some adjustments made later):</t>
  </si>
  <si>
    <t>Revised</t>
  </si>
  <si>
    <t xml:space="preserve">Amount </t>
  </si>
  <si>
    <t>Conference</t>
  </si>
  <si>
    <t xml:space="preserve">Actual </t>
  </si>
  <si>
    <t xml:space="preserve">Net </t>
  </si>
  <si>
    <t xml:space="preserve">In stock </t>
  </si>
  <si>
    <t>+ Total</t>
  </si>
  <si>
    <t>+ Office Reprints</t>
  </si>
  <si>
    <t xml:space="preserve">Total </t>
  </si>
  <si>
    <t>Cost per</t>
  </si>
  <si>
    <t>Buy Back</t>
  </si>
  <si>
    <t>Workshop</t>
  </si>
  <si>
    <t>Attendance</t>
  </si>
  <si>
    <t xml:space="preserve">Sold </t>
  </si>
  <si>
    <t>Total</t>
  </si>
  <si>
    <t>Buybacks</t>
  </si>
  <si>
    <t xml:space="preserve">less </t>
  </si>
  <si>
    <t>in Stock</t>
  </si>
  <si>
    <t>Made 12/8/03</t>
  </si>
  <si>
    <t>Cost</t>
  </si>
  <si>
    <t>Copy</t>
  </si>
  <si>
    <t>Costs</t>
  </si>
  <si>
    <t>Onsite**</t>
  </si>
  <si>
    <t>Printed*</t>
  </si>
  <si>
    <t>reprints</t>
  </si>
  <si>
    <t>WS-1</t>
  </si>
  <si>
    <t>WS-2</t>
  </si>
  <si>
    <t>WS-3</t>
  </si>
  <si>
    <t>WS-4</t>
  </si>
  <si>
    <t>WS-5</t>
  </si>
  <si>
    <t>WS-6</t>
  </si>
  <si>
    <t>WS-7</t>
  </si>
  <si>
    <t>WS-8</t>
  </si>
  <si>
    <t>WS-9</t>
  </si>
  <si>
    <t>TOTAL WORKSHOP PROCEEDINGS BUYBACKS:</t>
  </si>
  <si>
    <t>*Based on Kenji's receipts</t>
  </si>
  <si>
    <t>** Per Priscilla's records</t>
  </si>
  <si>
    <t>9. Proceedings BuyBacks</t>
  </si>
  <si>
    <t>10.Income (Dollars)</t>
  </si>
  <si>
    <t>11.Expense (Dollars)</t>
  </si>
  <si>
    <t>12.PreConversion Income</t>
  </si>
  <si>
    <t>13.PreConversion Expense</t>
  </si>
  <si>
    <t>Exhibitors/Sponsors (various - see worksheet 7):</t>
  </si>
  <si>
    <t>Exhibitors/Sponsors - various (see list, worksheet 7)</t>
  </si>
  <si>
    <t>Total Income Contributions, Exhibitors, Sponsors:</t>
  </si>
  <si>
    <t>BuyBacks - ACL Conference 2003</t>
  </si>
  <si>
    <t>TOTAL NET PROFIT:</t>
  </si>
  <si>
    <t>EXPENSE:</t>
  </si>
  <si>
    <t>SIGLEX</t>
  </si>
  <si>
    <t>SIGCHAN</t>
  </si>
  <si>
    <t>SIGDAT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</si>
</sst>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¥-411]#,##0;\-[$¥-411]#,##0"/>
    <numFmt numFmtId="165" formatCode="[$¥-411]#,##0.00"/>
    <numFmt numFmtId="166" formatCode="0_);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5" fontId="0" fillId="0" borderId="0" xfId="0" applyNumberFormat="1" applyAlignment="1">
      <alignment horizontal="right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right"/>
    </xf>
    <xf numFmtId="5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 horizontal="right"/>
    </xf>
    <xf numFmtId="5" fontId="1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5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5" fontId="1" fillId="0" borderId="0" xfId="0" applyNumberFormat="1" applyFont="1" applyAlignment="1">
      <alignment horizontal="right"/>
    </xf>
    <xf numFmtId="5" fontId="6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5" fontId="4" fillId="0" borderId="0" xfId="0" applyNumberFormat="1" applyFont="1" applyFill="1" applyAlignment="1">
      <alignment/>
    </xf>
    <xf numFmtId="5" fontId="6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4" fontId="1" fillId="0" borderId="0" xfId="0" applyNumberFormat="1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17" applyFill="1" applyAlignment="1">
      <alignment/>
    </xf>
    <xf numFmtId="4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A1" sqref="A1"/>
    </sheetView>
  </sheetViews>
  <sheetFormatPr defaultColWidth="9.140625" defaultRowHeight="12.75"/>
  <sheetData>
    <row r="1" s="3" customFormat="1" ht="12.75">
      <c r="D1" s="6" t="s">
        <v>327</v>
      </c>
    </row>
    <row r="3" ht="12.75">
      <c r="A3" s="3"/>
    </row>
    <row r="4" ht="12.75">
      <c r="A4" t="s">
        <v>336</v>
      </c>
    </row>
    <row r="5" ht="12.75">
      <c r="B5" t="s">
        <v>328</v>
      </c>
    </row>
    <row r="6" ht="12.75">
      <c r="B6" t="s">
        <v>329</v>
      </c>
    </row>
    <row r="7" ht="12.75">
      <c r="B7" t="s">
        <v>330</v>
      </c>
    </row>
    <row r="8" ht="12.75">
      <c r="B8" t="s">
        <v>331</v>
      </c>
    </row>
    <row r="9" ht="12.75">
      <c r="B9" t="s">
        <v>332</v>
      </c>
    </row>
    <row r="10" ht="12.75">
      <c r="B10" t="s">
        <v>333</v>
      </c>
    </row>
    <row r="11" ht="12.75">
      <c r="B11" t="s">
        <v>334</v>
      </c>
    </row>
    <row r="12" ht="12.75">
      <c r="B12" t="s">
        <v>335</v>
      </c>
    </row>
    <row r="13" ht="12.75">
      <c r="B13" t="s">
        <v>383</v>
      </c>
    </row>
    <row r="14" ht="12.75">
      <c r="A14" t="s">
        <v>345</v>
      </c>
    </row>
    <row r="15" ht="12.75">
      <c r="B15" t="s">
        <v>384</v>
      </c>
    </row>
    <row r="16" ht="12.75">
      <c r="B16" t="s">
        <v>385</v>
      </c>
    </row>
    <row r="17" ht="12.75">
      <c r="B17" t="s">
        <v>386</v>
      </c>
    </row>
    <row r="18" ht="12.75">
      <c r="B18" t="s">
        <v>387</v>
      </c>
    </row>
    <row r="20" ht="12.75">
      <c r="A20" t="s">
        <v>337</v>
      </c>
    </row>
    <row r="21" ht="12.75">
      <c r="A21" t="s">
        <v>338</v>
      </c>
    </row>
    <row r="23" ht="12.75">
      <c r="A23" t="s">
        <v>339</v>
      </c>
    </row>
    <row r="24" ht="12.75">
      <c r="A24" t="s">
        <v>340</v>
      </c>
    </row>
    <row r="26" ht="12.75">
      <c r="A26" t="s">
        <v>341</v>
      </c>
    </row>
    <row r="27" ht="12.75">
      <c r="A27" t="s">
        <v>342</v>
      </c>
    </row>
    <row r="48" ht="12.75">
      <c r="A48" t="s">
        <v>343</v>
      </c>
    </row>
    <row r="49" ht="12.75">
      <c r="A49" s="49">
        <v>38370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9.140625" defaultRowHeight="12.75"/>
  <cols>
    <col min="6" max="6" width="15.7109375" style="14" customWidth="1"/>
    <col min="7" max="7" width="5.7109375" style="0" customWidth="1"/>
    <col min="8" max="8" width="15.7109375" style="10" customWidth="1"/>
  </cols>
  <sheetData>
    <row r="1" ht="12.75">
      <c r="E1" s="3" t="s">
        <v>158</v>
      </c>
    </row>
    <row r="3" spans="6:8" ht="12.75">
      <c r="F3" s="14" t="s">
        <v>0</v>
      </c>
      <c r="H3" s="10" t="s">
        <v>1</v>
      </c>
    </row>
    <row r="4" ht="12.75">
      <c r="A4" s="3" t="s">
        <v>2</v>
      </c>
    </row>
    <row r="6" ht="12.75">
      <c r="A6" t="s">
        <v>3</v>
      </c>
    </row>
    <row r="7" spans="2:8" ht="12.75">
      <c r="B7" t="s">
        <v>4</v>
      </c>
      <c r="F7" s="14">
        <v>3000000</v>
      </c>
      <c r="H7" s="10">
        <f>F7*'Yen Conversion'!$E$15</f>
        <v>25474.708251985077</v>
      </c>
    </row>
    <row r="8" spans="2:8" ht="12.75">
      <c r="B8" t="s">
        <v>5</v>
      </c>
      <c r="F8" s="14">
        <v>1550000</v>
      </c>
      <c r="H8" s="10">
        <f>F8*'Yen Conversion'!$E$15</f>
        <v>13161.932596858956</v>
      </c>
    </row>
    <row r="9" ht="12.75">
      <c r="C9" t="s">
        <v>6</v>
      </c>
    </row>
    <row r="10" ht="12.75">
      <c r="C10" t="s">
        <v>7</v>
      </c>
    </row>
    <row r="11" ht="12.75">
      <c r="C11" t="s">
        <v>8</v>
      </c>
    </row>
    <row r="14" spans="1:8" ht="12.75">
      <c r="A14" t="s">
        <v>9</v>
      </c>
      <c r="F14" s="14">
        <v>8100000</v>
      </c>
      <c r="H14" s="10">
        <f>F14*'Yen Conversion'!$E$15</f>
        <v>68781.7122803597</v>
      </c>
    </row>
    <row r="15" ht="12.75">
      <c r="B15" t="s">
        <v>10</v>
      </c>
    </row>
    <row r="16" ht="12.75">
      <c r="B16" t="s">
        <v>11</v>
      </c>
    </row>
    <row r="17" ht="12.75">
      <c r="B17" t="s">
        <v>12</v>
      </c>
    </row>
    <row r="18" ht="12.75">
      <c r="B18" t="s">
        <v>13</v>
      </c>
    </row>
    <row r="19" ht="12.75">
      <c r="B19" t="s">
        <v>14</v>
      </c>
    </row>
    <row r="20" ht="12.75">
      <c r="B20" t="s">
        <v>15</v>
      </c>
    </row>
    <row r="21" ht="12.75">
      <c r="B21" t="s">
        <v>16</v>
      </c>
    </row>
    <row r="22" ht="12.75">
      <c r="B22" t="s">
        <v>17</v>
      </c>
    </row>
    <row r="23" ht="12.75">
      <c r="B23" t="s">
        <v>18</v>
      </c>
    </row>
    <row r="24" ht="12.75">
      <c r="B24" t="s">
        <v>19</v>
      </c>
    </row>
    <row r="25" ht="12.75">
      <c r="B25" t="s">
        <v>20</v>
      </c>
    </row>
    <row r="26" ht="12.75">
      <c r="B26" t="s">
        <v>21</v>
      </c>
    </row>
    <row r="27" ht="12.75">
      <c r="B27" t="s">
        <v>22</v>
      </c>
    </row>
    <row r="28" ht="12.75">
      <c r="B28" t="s">
        <v>23</v>
      </c>
    </row>
    <row r="29" ht="12.75">
      <c r="B29" t="s">
        <v>24</v>
      </c>
    </row>
    <row r="30" ht="12.75">
      <c r="B30" t="s">
        <v>25</v>
      </c>
    </row>
    <row r="31" ht="12.75">
      <c r="B31" t="s">
        <v>26</v>
      </c>
    </row>
    <row r="32" ht="12.75">
      <c r="B32" t="s">
        <v>27</v>
      </c>
    </row>
    <row r="33" ht="12.75">
      <c r="B33" t="s">
        <v>28</v>
      </c>
    </row>
    <row r="34" ht="12.75">
      <c r="B34" t="s">
        <v>29</v>
      </c>
    </row>
    <row r="35" ht="12.75">
      <c r="B35" t="s">
        <v>30</v>
      </c>
    </row>
    <row r="36" ht="12.75">
      <c r="B36" t="s">
        <v>31</v>
      </c>
    </row>
    <row r="37" ht="12.75">
      <c r="B37" t="s">
        <v>32</v>
      </c>
    </row>
    <row r="38" ht="12.75">
      <c r="B38" t="s">
        <v>33</v>
      </c>
    </row>
    <row r="39" ht="12.75">
      <c r="B39" t="s">
        <v>34</v>
      </c>
    </row>
    <row r="40" ht="12.75">
      <c r="B40" t="s">
        <v>35</v>
      </c>
    </row>
    <row r="41" spans="2:8" ht="12.75">
      <c r="B41" t="s">
        <v>36</v>
      </c>
      <c r="H41" s="10">
        <v>3000</v>
      </c>
    </row>
    <row r="42" spans="2:8" ht="12.75">
      <c r="B42" t="s">
        <v>37</v>
      </c>
      <c r="H42" s="10">
        <v>1500</v>
      </c>
    </row>
    <row r="45" ht="12.75">
      <c r="A45" t="s">
        <v>38</v>
      </c>
    </row>
    <row r="46" spans="2:8" s="29" customFormat="1" ht="12.75">
      <c r="B46" s="29" t="s">
        <v>39</v>
      </c>
      <c r="F46" s="30">
        <v>767652</v>
      </c>
      <c r="H46" s="31">
        <f>F46*'Yen Conversion'!$E$15</f>
        <v>6518.570246350949</v>
      </c>
    </row>
    <row r="47" spans="2:8" s="29" customFormat="1" ht="12.75">
      <c r="B47" s="29" t="s">
        <v>195</v>
      </c>
      <c r="F47" s="30"/>
      <c r="H47" s="31">
        <v>21300</v>
      </c>
    </row>
    <row r="48" spans="2:8" s="32" customFormat="1" ht="12.75">
      <c r="B48" s="32" t="s">
        <v>221</v>
      </c>
      <c r="F48" s="33">
        <f>SUM(F7:F47)</f>
        <v>13417652</v>
      </c>
      <c r="H48" s="34"/>
    </row>
    <row r="49" spans="6:8" s="32" customFormat="1" ht="12.75">
      <c r="F49" s="33"/>
      <c r="H49" s="34"/>
    </row>
    <row r="50" spans="3:8" s="32" customFormat="1" ht="12.75">
      <c r="C50" s="32" t="s">
        <v>222</v>
      </c>
      <c r="F50" s="33"/>
      <c r="H50" s="34">
        <f>SUM(H7:H47)</f>
        <v>139736.92337555467</v>
      </c>
    </row>
    <row r="51" spans="6:8" s="5" customFormat="1" ht="12.75">
      <c r="F51" s="16"/>
      <c r="H51" s="12"/>
    </row>
    <row r="52" ht="12.75">
      <c r="A52" t="s">
        <v>172</v>
      </c>
    </row>
    <row r="53" ht="12.75">
      <c r="A53" t="s">
        <v>40</v>
      </c>
    </row>
    <row r="54" spans="2:8" ht="12.75">
      <c r="B54" t="s">
        <v>41</v>
      </c>
      <c r="H54" s="10">
        <v>85281.01</v>
      </c>
    </row>
    <row r="55" spans="2:8" ht="12.75">
      <c r="B55" t="s">
        <v>42</v>
      </c>
      <c r="H55" s="10">
        <v>12480</v>
      </c>
    </row>
    <row r="56" spans="2:8" ht="12.75">
      <c r="B56" t="s">
        <v>43</v>
      </c>
      <c r="H56" s="10">
        <v>6460</v>
      </c>
    </row>
    <row r="57" spans="2:8" ht="12.75">
      <c r="B57" t="s">
        <v>44</v>
      </c>
      <c r="H57" s="10">
        <v>16250</v>
      </c>
    </row>
    <row r="58" spans="2:8" ht="12.75">
      <c r="B58" t="s">
        <v>45</v>
      </c>
      <c r="H58" s="10">
        <v>1740</v>
      </c>
    </row>
    <row r="59" spans="2:8" ht="12.75">
      <c r="B59" t="s">
        <v>46</v>
      </c>
      <c r="H59" s="10">
        <v>1650</v>
      </c>
    </row>
    <row r="60" spans="2:8" ht="12.75">
      <c r="B60" t="s">
        <v>162</v>
      </c>
      <c r="H60" s="10">
        <v>4667</v>
      </c>
    </row>
    <row r="61" spans="2:8" ht="12.75">
      <c r="B61" t="s">
        <v>47</v>
      </c>
      <c r="H61" s="10">
        <v>590</v>
      </c>
    </row>
    <row r="62" spans="2:8" ht="12.75">
      <c r="B62" t="s">
        <v>48</v>
      </c>
      <c r="H62" s="13">
        <v>250</v>
      </c>
    </row>
    <row r="63" spans="3:8" s="3" customFormat="1" ht="12.75">
      <c r="C63" s="3" t="s">
        <v>164</v>
      </c>
      <c r="F63" s="15"/>
      <c r="H63" s="11">
        <f>SUM(H54:H62)</f>
        <v>129368.01</v>
      </c>
    </row>
    <row r="65" ht="12.75">
      <c r="A65" t="s">
        <v>49</v>
      </c>
    </row>
    <row r="66" spans="2:8" ht="12.75">
      <c r="B66" t="s">
        <v>50</v>
      </c>
      <c r="H66" s="10">
        <v>4040</v>
      </c>
    </row>
    <row r="67" spans="2:8" ht="12.75">
      <c r="B67" t="s">
        <v>51</v>
      </c>
      <c r="F67" s="30"/>
      <c r="H67" s="10">
        <v>9085</v>
      </c>
    </row>
    <row r="68" spans="2:8" ht="12.75">
      <c r="B68" t="s">
        <v>52</v>
      </c>
      <c r="H68" s="10">
        <v>8390</v>
      </c>
    </row>
    <row r="69" spans="2:8" ht="12.75">
      <c r="B69" t="s">
        <v>53</v>
      </c>
      <c r="H69" s="10">
        <v>4435</v>
      </c>
    </row>
    <row r="70" spans="2:9" ht="12.75">
      <c r="B70" t="s">
        <v>54</v>
      </c>
      <c r="H70" s="46">
        <v>10</v>
      </c>
      <c r="I70" s="29"/>
    </row>
    <row r="71" spans="3:8" s="3" customFormat="1" ht="12.75">
      <c r="C71" s="3" t="s">
        <v>163</v>
      </c>
      <c r="F71" s="15"/>
      <c r="H71" s="11">
        <f>SUM(H66:H70)</f>
        <v>25960</v>
      </c>
    </row>
    <row r="73" ht="12.75">
      <c r="A73" t="s">
        <v>55</v>
      </c>
    </row>
    <row r="74" spans="2:8" ht="12.75">
      <c r="B74" t="s">
        <v>56</v>
      </c>
      <c r="H74" s="10">
        <v>3620</v>
      </c>
    </row>
    <row r="75" spans="2:8" ht="12.75">
      <c r="B75" t="s">
        <v>57</v>
      </c>
      <c r="H75" s="10">
        <v>3515</v>
      </c>
    </row>
    <row r="76" spans="2:8" ht="12.75">
      <c r="B76" t="s">
        <v>58</v>
      </c>
      <c r="H76" s="10">
        <v>1470</v>
      </c>
    </row>
    <row r="77" spans="2:8" ht="12.75">
      <c r="B77" t="s">
        <v>59</v>
      </c>
      <c r="H77" s="10">
        <v>2110</v>
      </c>
    </row>
    <row r="78" spans="2:8" ht="12.75">
      <c r="B78" t="s">
        <v>60</v>
      </c>
      <c r="H78" s="10">
        <v>4055</v>
      </c>
    </row>
    <row r="79" spans="2:8" ht="12.75">
      <c r="B79" t="s">
        <v>61</v>
      </c>
      <c r="H79" s="10">
        <v>3925</v>
      </c>
    </row>
    <row r="80" spans="2:8" ht="12.75">
      <c r="B80" t="s">
        <v>62</v>
      </c>
      <c r="H80" s="10">
        <v>2940</v>
      </c>
    </row>
    <row r="81" spans="2:8" ht="12.75">
      <c r="B81" t="s">
        <v>63</v>
      </c>
      <c r="H81" s="10">
        <v>1030</v>
      </c>
    </row>
    <row r="82" spans="2:8" ht="12.75">
      <c r="B82" t="s">
        <v>64</v>
      </c>
      <c r="H82" s="10">
        <v>1390</v>
      </c>
    </row>
    <row r="83" spans="2:8" ht="12.75">
      <c r="B83" t="s">
        <v>65</v>
      </c>
      <c r="H83" s="10">
        <v>15640</v>
      </c>
    </row>
    <row r="84" spans="2:8" ht="12.75">
      <c r="B84" t="s">
        <v>66</v>
      </c>
      <c r="H84" s="10">
        <v>3780</v>
      </c>
    </row>
    <row r="85" spans="2:9" ht="12.75">
      <c r="B85" t="s">
        <v>165</v>
      </c>
      <c r="H85" s="46">
        <v>2375</v>
      </c>
      <c r="I85" s="29"/>
    </row>
    <row r="86" spans="3:8" s="3" customFormat="1" ht="12.75">
      <c r="C86" s="3" t="s">
        <v>166</v>
      </c>
      <c r="F86" s="15"/>
      <c r="H86" s="11">
        <f>SUM(H74:H85)</f>
        <v>45850</v>
      </c>
    </row>
    <row r="88" spans="1:8" ht="12.75">
      <c r="A88" t="s">
        <v>67</v>
      </c>
      <c r="H88" s="11">
        <v>15665</v>
      </c>
    </row>
    <row r="89" ht="12.75">
      <c r="H89" s="11"/>
    </row>
    <row r="90" spans="3:8" s="3" customFormat="1" ht="12.75">
      <c r="C90" s="3" t="s">
        <v>223</v>
      </c>
      <c r="F90" s="15"/>
      <c r="H90" s="11">
        <f>SUM(H88+H86+H71+H63+H50)</f>
        <v>356579.9333755547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5.7109375" style="0" customWidth="1"/>
    <col min="4" max="4" width="15.7109375" style="0" customWidth="1"/>
    <col min="5" max="5" width="20.7109375" style="0" customWidth="1"/>
    <col min="6" max="6" width="15.7109375" style="14" customWidth="1"/>
    <col min="7" max="7" width="15.7109375" style="9" customWidth="1"/>
  </cols>
  <sheetData>
    <row r="1" ht="12.75">
      <c r="E1" s="3" t="s">
        <v>158</v>
      </c>
    </row>
    <row r="3" spans="1:7" ht="12.75">
      <c r="A3" s="3" t="s">
        <v>68</v>
      </c>
      <c r="F3" s="14" t="s">
        <v>69</v>
      </c>
      <c r="G3" s="9" t="s">
        <v>70</v>
      </c>
    </row>
    <row r="4" ht="12.75">
      <c r="F4" s="17"/>
    </row>
    <row r="5" spans="1:6" ht="12.75">
      <c r="A5" t="s">
        <v>71</v>
      </c>
      <c r="F5" s="17"/>
    </row>
    <row r="6" spans="3:7" ht="12.75">
      <c r="C6" t="s">
        <v>72</v>
      </c>
      <c r="F6" s="17">
        <v>399000</v>
      </c>
      <c r="G6" s="9">
        <f>F6*'Yen Conversion'!$E$15</f>
        <v>3388.136197514015</v>
      </c>
    </row>
    <row r="7" spans="3:7" ht="12.75">
      <c r="C7" t="s">
        <v>73</v>
      </c>
      <c r="F7" s="17">
        <v>68208</v>
      </c>
      <c r="G7" s="9">
        <f>F7*'Yen Conversion'!$E$15</f>
        <v>579.1929668171326</v>
      </c>
    </row>
    <row r="8" spans="3:7" ht="12.75">
      <c r="C8" t="s">
        <v>74</v>
      </c>
      <c r="F8" s="17">
        <v>1100000</v>
      </c>
      <c r="G8" s="9">
        <f>F8*'Yen Conversion'!$E$15</f>
        <v>9340.726359061195</v>
      </c>
    </row>
    <row r="9" spans="3:7" ht="12.75">
      <c r="C9" t="s">
        <v>75</v>
      </c>
      <c r="F9" s="17">
        <v>299000</v>
      </c>
      <c r="G9" s="9">
        <f>F9*'Yen Conversion'!$E$15</f>
        <v>2538.9792557811793</v>
      </c>
    </row>
    <row r="10" spans="3:7" ht="12.75">
      <c r="C10" t="s">
        <v>156</v>
      </c>
      <c r="F10" s="17"/>
      <c r="G10" s="9">
        <v>10509.7</v>
      </c>
    </row>
    <row r="11" spans="2:7" ht="12.75">
      <c r="B11" t="s">
        <v>160</v>
      </c>
      <c r="C11" t="s">
        <v>76</v>
      </c>
      <c r="F11" s="17"/>
      <c r="G11" s="9">
        <v>3000</v>
      </c>
    </row>
    <row r="12" spans="3:6" ht="12.75">
      <c r="C12" t="s">
        <v>77</v>
      </c>
      <c r="F12" s="17"/>
    </row>
    <row r="13" spans="4:7" ht="12.75">
      <c r="D13" t="s">
        <v>78</v>
      </c>
      <c r="F13" s="17">
        <v>2940</v>
      </c>
      <c r="G13" s="9">
        <f>F13*'Yen Conversion'!$E$15</f>
        <v>24.965214086945373</v>
      </c>
    </row>
    <row r="14" spans="4:7" ht="12.75">
      <c r="D14" t="s">
        <v>79</v>
      </c>
      <c r="F14" s="17">
        <v>525000</v>
      </c>
      <c r="G14" s="9">
        <f>F14*'Yen Conversion'!$E$15</f>
        <v>4458.073944097388</v>
      </c>
    </row>
    <row r="15" spans="4:7" ht="12.75">
      <c r="D15" t="s">
        <v>80</v>
      </c>
      <c r="F15" s="17">
        <v>84000</v>
      </c>
      <c r="G15" s="9">
        <f>F15*'Yen Conversion'!$E$15</f>
        <v>713.2918310555821</v>
      </c>
    </row>
    <row r="16" spans="4:7" ht="12.75">
      <c r="D16" t="s">
        <v>81</v>
      </c>
      <c r="F16" s="17">
        <v>189000</v>
      </c>
      <c r="G16" s="9">
        <f>F16*'Yen Conversion'!$E$15</f>
        <v>1604.9066198750597</v>
      </c>
    </row>
    <row r="17" spans="4:7" ht="12.75">
      <c r="D17" t="s">
        <v>83</v>
      </c>
      <c r="F17" s="17">
        <v>127274</v>
      </c>
      <c r="G17" s="9">
        <f>F17*'Yen Conversion'!$E$15</f>
        <v>1080.7560060210494</v>
      </c>
    </row>
    <row r="18" spans="4:7" ht="12.75">
      <c r="D18" t="s">
        <v>84</v>
      </c>
      <c r="F18" s="17">
        <v>3150</v>
      </c>
      <c r="G18" s="9">
        <f>F18*'Yen Conversion'!$E$15</f>
        <v>26.74844366458433</v>
      </c>
    </row>
    <row r="19" spans="4:7" ht="12.75">
      <c r="D19" t="s">
        <v>85</v>
      </c>
      <c r="F19" s="17">
        <v>84000</v>
      </c>
      <c r="G19" s="9">
        <f>F19*'Yen Conversion'!$E$15</f>
        <v>713.2918310555821</v>
      </c>
    </row>
    <row r="20" spans="4:7" ht="12.75">
      <c r="D20" t="s">
        <v>86</v>
      </c>
      <c r="F20" s="17">
        <v>413700</v>
      </c>
      <c r="G20" s="9">
        <f>F20*'Yen Conversion'!$E$15</f>
        <v>3512.962267948742</v>
      </c>
    </row>
    <row r="21" spans="3:7" ht="12.75">
      <c r="C21" t="s">
        <v>87</v>
      </c>
      <c r="F21" s="17">
        <v>88200</v>
      </c>
      <c r="G21" s="9">
        <f>F21*'Yen Conversion'!$E$15</f>
        <v>748.9564226083612</v>
      </c>
    </row>
    <row r="22" spans="3:7" ht="12.75">
      <c r="C22" t="s">
        <v>88</v>
      </c>
      <c r="F22" s="17">
        <v>3000</v>
      </c>
      <c r="G22" s="9">
        <f>F22*'Yen Conversion'!$E$15</f>
        <v>25.474708251985074</v>
      </c>
    </row>
    <row r="23" spans="3:7" ht="12.75">
      <c r="C23" t="s">
        <v>89</v>
      </c>
      <c r="F23" s="17">
        <v>130919</v>
      </c>
      <c r="G23" s="9">
        <f>F23*'Yen Conversion'!$E$15</f>
        <v>1111.7077765472113</v>
      </c>
    </row>
    <row r="24" spans="3:7" ht="12.75">
      <c r="C24" t="s">
        <v>90</v>
      </c>
      <c r="F24" s="17">
        <v>545256</v>
      </c>
      <c r="G24" s="9">
        <f>F24*'Yen Conversion'!$E$15</f>
        <v>4630.079174214791</v>
      </c>
    </row>
    <row r="25" spans="3:7" ht="12.75">
      <c r="C25" t="s">
        <v>91</v>
      </c>
      <c r="F25" s="17">
        <v>114420</v>
      </c>
      <c r="G25" s="9">
        <f>F25*'Yen Conversion'!$E$15</f>
        <v>971.6053727307108</v>
      </c>
    </row>
    <row r="26" spans="3:7" ht="12.75">
      <c r="C26" t="s">
        <v>92</v>
      </c>
      <c r="F26" s="17"/>
      <c r="G26" s="10">
        <v>7003.84</v>
      </c>
    </row>
    <row r="27" spans="3:7" ht="12.75">
      <c r="C27" t="s">
        <v>93</v>
      </c>
      <c r="F27" s="17"/>
      <c r="G27" s="10">
        <v>3336.01</v>
      </c>
    </row>
    <row r="28" spans="3:7" ht="12.75">
      <c r="C28" t="s">
        <v>157</v>
      </c>
      <c r="F28" s="17"/>
      <c r="G28" s="10">
        <v>600.97</v>
      </c>
    </row>
    <row r="29" spans="4:7" s="3" customFormat="1" ht="12.75">
      <c r="D29" s="3" t="s">
        <v>224</v>
      </c>
      <c r="F29" s="19"/>
      <c r="G29" s="43">
        <f>SUM(G6:G28)</f>
        <v>59920.37439133152</v>
      </c>
    </row>
    <row r="30" spans="1:7" ht="12.75">
      <c r="A30" t="s">
        <v>94</v>
      </c>
      <c r="F30" s="17"/>
      <c r="G30" s="37"/>
    </row>
    <row r="31" spans="3:7" ht="12.75">
      <c r="C31" t="s">
        <v>95</v>
      </c>
      <c r="F31" s="17">
        <v>3064696</v>
      </c>
      <c r="G31" s="9">
        <f>F31*'Yen Conversion'!$E$15+180</f>
        <v>26204.07882700855</v>
      </c>
    </row>
    <row r="32" spans="4:6" ht="12.75">
      <c r="D32" t="s">
        <v>168</v>
      </c>
      <c r="F32" s="36"/>
    </row>
    <row r="33" spans="3:7" ht="12.75">
      <c r="C33" t="s">
        <v>96</v>
      </c>
      <c r="F33" s="17">
        <v>1198900</v>
      </c>
      <c r="G33" s="9">
        <f>F33*'Yen Conversion'!$E$15</f>
        <v>10180.542574434969</v>
      </c>
    </row>
    <row r="34" spans="3:7" ht="12.75">
      <c r="C34" t="s">
        <v>78</v>
      </c>
      <c r="F34" s="17">
        <v>863100</v>
      </c>
      <c r="G34" s="9">
        <f>F34*'Yen Conversion'!$E$15</f>
        <v>7329.073564096107</v>
      </c>
    </row>
    <row r="35" spans="3:7" ht="12.75">
      <c r="C35" t="s">
        <v>196</v>
      </c>
      <c r="F35" s="17">
        <v>645400</v>
      </c>
      <c r="G35" s="9">
        <f>F35*'Yen Conversion'!$E$15</f>
        <v>5480.458901943723</v>
      </c>
    </row>
    <row r="36" spans="3:7" ht="12.75">
      <c r="C36" t="s">
        <v>99</v>
      </c>
      <c r="F36" s="17">
        <v>122593</v>
      </c>
      <c r="G36" s="9">
        <f>F36*'Yen Conversion'!$E$15</f>
        <v>1041.0069695785355</v>
      </c>
    </row>
    <row r="37" spans="3:7" ht="12.75">
      <c r="C37" t="s">
        <v>197</v>
      </c>
      <c r="F37" s="14">
        <v>14000</v>
      </c>
      <c r="G37" s="9">
        <f>F37*'Yen Conversion'!$E$15</f>
        <v>118.88197184259703</v>
      </c>
    </row>
    <row r="38" spans="3:7" ht="12.75">
      <c r="C38" t="s">
        <v>98</v>
      </c>
      <c r="F38" s="17"/>
      <c r="G38" s="9">
        <v>5600.55</v>
      </c>
    </row>
    <row r="39" spans="3:7" ht="12.75">
      <c r="C39" t="s">
        <v>100</v>
      </c>
      <c r="F39" s="17">
        <v>1415696</v>
      </c>
      <c r="G39" s="9">
        <f>F39*'Yen Conversion'!$E$15</f>
        <v>12021.480857834087</v>
      </c>
    </row>
    <row r="40" spans="3:7" ht="12.75">
      <c r="C40" t="s">
        <v>101</v>
      </c>
      <c r="F40" s="17">
        <v>677250</v>
      </c>
      <c r="G40" s="9">
        <f>F40*'Yen Conversion'!$E$15</f>
        <v>5750.9153878856305</v>
      </c>
    </row>
    <row r="41" spans="3:7" ht="12.75">
      <c r="C41" t="s">
        <v>102</v>
      </c>
      <c r="F41" s="17">
        <v>453411</v>
      </c>
      <c r="G41" s="9">
        <f>F41*'Yen Conversion'!$E$15</f>
        <v>3850.1709810802686</v>
      </c>
    </row>
    <row r="42" spans="3:6" ht="12.75">
      <c r="C42" t="s">
        <v>103</v>
      </c>
      <c r="F42" s="17"/>
    </row>
    <row r="43" spans="4:7" ht="12.75">
      <c r="D43" t="s">
        <v>104</v>
      </c>
      <c r="F43" s="17">
        <v>1147650</v>
      </c>
      <c r="G43" s="9">
        <f>F43*'Yen Conversion'!$E$15</f>
        <v>9745.34964179689</v>
      </c>
    </row>
    <row r="44" spans="4:7" ht="12.75">
      <c r="D44" t="s">
        <v>105</v>
      </c>
      <c r="F44" s="17">
        <v>1087800</v>
      </c>
      <c r="G44" s="9">
        <f>F44*'Yen Conversion'!$E$15</f>
        <v>9237.129212169788</v>
      </c>
    </row>
    <row r="45" spans="4:7" ht="12.75">
      <c r="D45" t="s">
        <v>106</v>
      </c>
      <c r="F45" s="17">
        <v>117600</v>
      </c>
      <c r="G45" s="9">
        <f>F45*'Yen Conversion'!$E$15</f>
        <v>998.608563477815</v>
      </c>
    </row>
    <row r="46" spans="3:6" ht="12.75">
      <c r="C46" t="s">
        <v>107</v>
      </c>
      <c r="F46" s="17"/>
    </row>
    <row r="47" spans="4:7" ht="12.75">
      <c r="D47" t="s">
        <v>108</v>
      </c>
      <c r="F47" s="17">
        <v>2100000</v>
      </c>
      <c r="G47" s="9">
        <f>F47*'Yen Conversion'!$E$15</f>
        <v>17832.295776389554</v>
      </c>
    </row>
    <row r="48" spans="4:7" ht="12.75">
      <c r="D48" t="s">
        <v>109</v>
      </c>
      <c r="F48" s="17">
        <v>630000</v>
      </c>
      <c r="G48" s="9">
        <f>F48*'Yen Conversion'!$E$15</f>
        <v>5349.688732916866</v>
      </c>
    </row>
    <row r="49" spans="4:7" ht="12.75">
      <c r="D49" t="s">
        <v>110</v>
      </c>
      <c r="F49" s="17">
        <v>40688</v>
      </c>
      <c r="G49" s="9">
        <f>F49*'Yen Conversion'!$E$15</f>
        <v>345.50497645225624</v>
      </c>
    </row>
    <row r="50" spans="4:7" ht="12.75">
      <c r="D50" t="s">
        <v>111</v>
      </c>
      <c r="F50" s="17">
        <v>34440</v>
      </c>
      <c r="G50" s="9">
        <f>F50*'Yen Conversion'!$E$15</f>
        <v>292.44965073278865</v>
      </c>
    </row>
    <row r="51" spans="3:7" ht="12.75">
      <c r="C51" t="s">
        <v>112</v>
      </c>
      <c r="F51" s="17">
        <v>271372</v>
      </c>
      <c r="G51" s="9">
        <f>F51*'Yen Conversion'!$E$15</f>
        <v>2304.374175919231</v>
      </c>
    </row>
    <row r="52" spans="3:7" ht="12.75">
      <c r="C52" t="s">
        <v>113</v>
      </c>
      <c r="F52" s="17">
        <v>311850</v>
      </c>
      <c r="G52" s="9">
        <f>F52*'Yen Conversion'!$E$15</f>
        <v>2648.095922793849</v>
      </c>
    </row>
    <row r="53" spans="3:7" ht="12.75">
      <c r="C53" t="s">
        <v>114</v>
      </c>
      <c r="F53" s="17">
        <v>108045</v>
      </c>
      <c r="G53" s="9">
        <f>F53*'Yen Conversion'!$E$15</f>
        <v>917.4716176952425</v>
      </c>
    </row>
    <row r="54" spans="3:7" ht="12.75">
      <c r="C54" t="s">
        <v>115</v>
      </c>
      <c r="F54" s="17">
        <v>370000</v>
      </c>
      <c r="G54" s="9">
        <f>F54*'Yen Conversion'!$E$15</f>
        <v>3141.8806844114924</v>
      </c>
    </row>
    <row r="55" spans="3:7" ht="12.75">
      <c r="C55" t="s">
        <v>116</v>
      </c>
      <c r="F55" s="17">
        <v>265188</v>
      </c>
      <c r="G55" s="9">
        <f>F55*'Yen Conversion'!$E$15</f>
        <v>2251.862310642473</v>
      </c>
    </row>
    <row r="56" spans="3:7" ht="12.75">
      <c r="C56" t="s">
        <v>117</v>
      </c>
      <c r="F56" s="17">
        <v>25200</v>
      </c>
      <c r="G56" s="9">
        <f>F56*'Yen Conversion'!$E$15</f>
        <v>213.98754931667463</v>
      </c>
    </row>
    <row r="57" spans="3:7" ht="12.75">
      <c r="C57" t="s">
        <v>118</v>
      </c>
      <c r="F57" s="17">
        <v>132905</v>
      </c>
      <c r="G57" s="9">
        <f>F57*'Yen Conversion'!$E$15</f>
        <v>1128.5720334100256</v>
      </c>
    </row>
    <row r="58" spans="3:7" ht="12.75">
      <c r="C58" t="s">
        <v>169</v>
      </c>
      <c r="F58" s="17"/>
      <c r="G58" s="9">
        <v>19800</v>
      </c>
    </row>
    <row r="59" spans="3:7" ht="12.75">
      <c r="C59" t="s">
        <v>119</v>
      </c>
      <c r="F59" s="17">
        <v>60637</v>
      </c>
      <c r="G59" s="9">
        <f>F59*'Yen Conversion'!$E$15</f>
        <v>514.9032947585397</v>
      </c>
    </row>
    <row r="60" spans="2:7" ht="12.75">
      <c r="B60" t="s">
        <v>82</v>
      </c>
      <c r="C60" t="s">
        <v>120</v>
      </c>
      <c r="F60" s="17">
        <v>429086</v>
      </c>
      <c r="G60" s="9">
        <f>F60*'Yen Conversion'!$E$15</f>
        <v>3643.613555003756</v>
      </c>
    </row>
    <row r="61" spans="2:7" ht="12.75">
      <c r="B61" t="s">
        <v>82</v>
      </c>
      <c r="C61" t="s">
        <v>121</v>
      </c>
      <c r="F61" s="17">
        <v>169758</v>
      </c>
      <c r="G61" s="9">
        <f>F61*'Yen Conversion'!$E$15</f>
        <v>1441.5118411468275</v>
      </c>
    </row>
    <row r="62" spans="2:7" ht="12.75">
      <c r="B62" t="s">
        <v>82</v>
      </c>
      <c r="C62" t="s">
        <v>122</v>
      </c>
      <c r="F62" s="17">
        <v>520202</v>
      </c>
      <c r="G62" s="9">
        <f>F62*'Yen Conversion'!$E$15</f>
        <v>4417.331394033047</v>
      </c>
    </row>
    <row r="63" spans="3:7" ht="12.75">
      <c r="C63" t="s">
        <v>153</v>
      </c>
      <c r="F63" s="17"/>
      <c r="G63" s="9">
        <v>5215.65</v>
      </c>
    </row>
    <row r="64" spans="3:7" ht="12.75">
      <c r="C64" t="s">
        <v>154</v>
      </c>
      <c r="F64" s="17"/>
      <c r="G64" s="9">
        <v>1785.65</v>
      </c>
    </row>
    <row r="65" spans="3:7" ht="12.75">
      <c r="C65" t="s">
        <v>155</v>
      </c>
      <c r="F65" s="17"/>
      <c r="G65" s="9">
        <v>900</v>
      </c>
    </row>
    <row r="66" spans="3:7" ht="12.75">
      <c r="C66" t="s">
        <v>124</v>
      </c>
      <c r="F66" s="17">
        <v>565437</v>
      </c>
      <c r="G66" s="9">
        <f>F66*'Yen Conversion'!$E$15</f>
        <v>4801.447536625895</v>
      </c>
    </row>
    <row r="67" spans="3:7" ht="12.75">
      <c r="C67" t="s">
        <v>125</v>
      </c>
      <c r="F67" s="17">
        <v>81800</v>
      </c>
      <c r="G67" s="9">
        <f>F67*'Yen Conversion'!$E$15</f>
        <v>694.6103783374597</v>
      </c>
    </row>
    <row r="68" spans="4:7" s="3" customFormat="1" ht="12.75">
      <c r="D68" s="3" t="s">
        <v>225</v>
      </c>
      <c r="F68" s="19"/>
      <c r="G68" s="43">
        <f>SUM(G31:G67)</f>
        <v>177199.14888373492</v>
      </c>
    </row>
    <row r="69" ht="12.75">
      <c r="F69" s="17"/>
    </row>
    <row r="70" spans="1:6" ht="12.75">
      <c r="A70" t="s">
        <v>126</v>
      </c>
      <c r="F70" s="17"/>
    </row>
    <row r="71" spans="3:7" ht="12.75">
      <c r="C71" t="s">
        <v>127</v>
      </c>
      <c r="F71" s="17">
        <v>2711000</v>
      </c>
      <c r="G71" s="9">
        <f>F71*'Yen Conversion'!$E$15</f>
        <v>23020.64469037718</v>
      </c>
    </row>
    <row r="72" spans="3:7" ht="12.75">
      <c r="C72" t="s">
        <v>128</v>
      </c>
      <c r="F72" s="17">
        <v>630000</v>
      </c>
      <c r="G72" s="9">
        <f>F72*'Yen Conversion'!$E$15</f>
        <v>5349.688732916866</v>
      </c>
    </row>
    <row r="73" spans="4:7" s="3" customFormat="1" ht="12.75">
      <c r="D73" s="3" t="s">
        <v>226</v>
      </c>
      <c r="F73" s="15"/>
      <c r="G73" s="43">
        <f>SUM(G71:G72)</f>
        <v>28370.333423294047</v>
      </c>
    </row>
    <row r="74" ht="12.75">
      <c r="F74" s="17"/>
    </row>
    <row r="75" ht="12.75">
      <c r="A75" t="s">
        <v>139</v>
      </c>
    </row>
    <row r="76" spans="1:7" ht="12.75">
      <c r="A76" t="s">
        <v>56</v>
      </c>
      <c r="C76" t="s">
        <v>140</v>
      </c>
      <c r="F76" s="14">
        <v>77280</v>
      </c>
      <c r="G76" s="9">
        <f>F76*'Yen Conversion'!$E$15</f>
        <v>656.2284845711356</v>
      </c>
    </row>
    <row r="77" spans="4:7" ht="12.75">
      <c r="D77" t="s">
        <v>168</v>
      </c>
      <c r="G77" s="9">
        <v>-121</v>
      </c>
    </row>
    <row r="78" spans="3:7" ht="12.75">
      <c r="C78" t="s">
        <v>96</v>
      </c>
      <c r="F78" s="14">
        <v>27800</v>
      </c>
      <c r="G78" s="9">
        <f>F78*'Yen Conversion'!$E$15</f>
        <v>236.06562980172836</v>
      </c>
    </row>
    <row r="79" spans="3:7" ht="12.75">
      <c r="C79" t="s">
        <v>131</v>
      </c>
      <c r="F79" s="14">
        <v>6200</v>
      </c>
      <c r="G79" s="9">
        <f>F79*'Yen Conversion'!$E$15</f>
        <v>52.64773038743582</v>
      </c>
    </row>
    <row r="80" spans="3:7" ht="12.75">
      <c r="C80" t="s">
        <v>97</v>
      </c>
      <c r="F80" s="14">
        <v>9350</v>
      </c>
      <c r="G80" s="9">
        <f>F80*'Yen Conversion'!$E$15</f>
        <v>79.39617405202016</v>
      </c>
    </row>
    <row r="81" spans="3:7" ht="12.75">
      <c r="C81" t="s">
        <v>211</v>
      </c>
      <c r="F81" s="14">
        <f>'Workshop Only Overhead'!J17</f>
        <v>133186.0204638472</v>
      </c>
      <c r="G81" s="9">
        <f>F81*'Yen Conversion'!$E$15</f>
        <v>1130.9583381864738</v>
      </c>
    </row>
    <row r="82" spans="3:7" ht="12.75">
      <c r="C82" t="s">
        <v>141</v>
      </c>
      <c r="G82" s="9">
        <f>F82*'Yen Conversion'!$E$15</f>
        <v>0</v>
      </c>
    </row>
    <row r="84" spans="1:7" ht="12.75">
      <c r="A84" t="s">
        <v>57</v>
      </c>
      <c r="C84" t="s">
        <v>140</v>
      </c>
      <c r="F84" s="14">
        <v>100800</v>
      </c>
      <c r="G84" s="9">
        <f>F84*'Yen Conversion'!$E$15</f>
        <v>855.9501972666985</v>
      </c>
    </row>
    <row r="85" spans="4:7" ht="12.75">
      <c r="D85" t="s">
        <v>168</v>
      </c>
      <c r="G85" s="9">
        <v>-189</v>
      </c>
    </row>
    <row r="86" spans="3:7" ht="12.75">
      <c r="C86" t="s">
        <v>96</v>
      </c>
      <c r="F86" s="14">
        <v>13700</v>
      </c>
      <c r="G86" s="9">
        <f>F86*'Yen Conversion'!$E$15</f>
        <v>116.33450101739851</v>
      </c>
    </row>
    <row r="87" spans="3:7" ht="12.75">
      <c r="C87" t="s">
        <v>131</v>
      </c>
      <c r="F87" s="14">
        <v>4400</v>
      </c>
      <c r="G87" s="9">
        <f>F87*'Yen Conversion'!$E$15</f>
        <v>37.36290543624478</v>
      </c>
    </row>
    <row r="88" spans="3:7" ht="12.75">
      <c r="C88" t="s">
        <v>97</v>
      </c>
      <c r="F88" s="14">
        <v>9350</v>
      </c>
      <c r="G88" s="9">
        <f>F88*'Yen Conversion'!$E$15</f>
        <v>79.39617405202016</v>
      </c>
    </row>
    <row r="89" spans="3:7" ht="12.75">
      <c r="C89" t="s">
        <v>142</v>
      </c>
      <c r="G89" s="9">
        <v>1683.23</v>
      </c>
    </row>
    <row r="90" spans="3:7" ht="12.75">
      <c r="C90" t="s">
        <v>143</v>
      </c>
      <c r="F90" s="14">
        <v>21630</v>
      </c>
      <c r="G90" s="9">
        <f>F90*'Yen Conversion'!$E$15</f>
        <v>183.6726464968124</v>
      </c>
    </row>
    <row r="91" spans="3:7" ht="12.75">
      <c r="C91" t="s">
        <v>211</v>
      </c>
      <c r="F91" s="14">
        <f>'Workshop Only Overhead'!J18</f>
        <v>115126.89904502046</v>
      </c>
      <c r="G91" s="9">
        <f>F91*'Yen Conversion'!$E$15</f>
        <v>977.6080550425452</v>
      </c>
    </row>
    <row r="92" spans="3:7" ht="12.75">
      <c r="C92" t="s">
        <v>141</v>
      </c>
      <c r="G92" s="9">
        <f>F92*'Yen Conversion'!$E$15</f>
        <v>0</v>
      </c>
    </row>
    <row r="95" spans="1:7" ht="12.75">
      <c r="A95" t="s">
        <v>58</v>
      </c>
      <c r="C95" t="s">
        <v>140</v>
      </c>
      <c r="F95" s="14">
        <v>53760</v>
      </c>
      <c r="G95" s="9">
        <f>F95*'Yen Conversion'!$E$15</f>
        <v>456.50677187557255</v>
      </c>
    </row>
    <row r="96" spans="4:7" ht="12.75">
      <c r="D96" t="s">
        <v>168</v>
      </c>
      <c r="G96" s="9">
        <v>-123</v>
      </c>
    </row>
    <row r="97" spans="3:7" ht="12.75">
      <c r="C97" t="s">
        <v>96</v>
      </c>
      <c r="F97" s="14">
        <v>13700</v>
      </c>
      <c r="G97" s="9">
        <f>F97*'Yen Conversion'!$E$15</f>
        <v>116.33450101739851</v>
      </c>
    </row>
    <row r="98" spans="3:7" ht="12.75">
      <c r="C98" t="s">
        <v>131</v>
      </c>
      <c r="F98" s="14">
        <v>4400</v>
      </c>
      <c r="G98" s="9">
        <f>F98*'Yen Conversion'!$E$15</f>
        <v>37.36290543624478</v>
      </c>
    </row>
    <row r="99" spans="3:7" ht="12.75">
      <c r="C99" t="s">
        <v>97</v>
      </c>
      <c r="F99" s="14">
        <v>9350</v>
      </c>
      <c r="G99" s="9">
        <f>F99*'Yen Conversion'!$E$15</f>
        <v>79.39617405202016</v>
      </c>
    </row>
    <row r="100" spans="3:7" ht="12.75">
      <c r="C100" t="s">
        <v>211</v>
      </c>
      <c r="F100" s="14">
        <f>'Workshop Only Overhead'!J19</f>
        <v>58692.14461118691</v>
      </c>
      <c r="G100" s="9">
        <f>F100*'Yen Conversion'!$E$15</f>
        <v>498.38842021776816</v>
      </c>
    </row>
    <row r="101" spans="3:7" ht="12.75">
      <c r="C101" t="s">
        <v>141</v>
      </c>
      <c r="G101" s="9">
        <f>F101*'Yen Conversion'!$E$15</f>
        <v>0</v>
      </c>
    </row>
    <row r="103" spans="1:7" ht="12.75">
      <c r="A103" t="s">
        <v>59</v>
      </c>
      <c r="C103" t="s">
        <v>140</v>
      </c>
      <c r="F103" s="14">
        <v>61740</v>
      </c>
      <c r="G103" s="9">
        <f>F103*'Yen Conversion'!$E$15</f>
        <v>524.2694958258528</v>
      </c>
    </row>
    <row r="104" spans="4:7" ht="12.75">
      <c r="D104" t="s">
        <v>168</v>
      </c>
      <c r="G104" s="9">
        <v>-184</v>
      </c>
    </row>
    <row r="105" spans="3:7" ht="12.75">
      <c r="C105" t="s">
        <v>96</v>
      </c>
      <c r="F105" s="14">
        <v>27400</v>
      </c>
      <c r="G105" s="9">
        <f>F105*'Yen Conversion'!$E$15</f>
        <v>232.66900203479702</v>
      </c>
    </row>
    <row r="106" spans="3:7" ht="12.75">
      <c r="C106" t="s">
        <v>131</v>
      </c>
      <c r="F106" s="14">
        <v>5800</v>
      </c>
      <c r="G106" s="9">
        <f>F106*'Yen Conversion'!$E$15</f>
        <v>49.25110262050448</v>
      </c>
    </row>
    <row r="107" spans="3:7" ht="12.75">
      <c r="C107" t="s">
        <v>97</v>
      </c>
      <c r="F107" s="14">
        <v>9350</v>
      </c>
      <c r="G107" s="9">
        <f>F107*'Yen Conversion'!$E$15</f>
        <v>79.39617405202016</v>
      </c>
    </row>
    <row r="108" spans="3:7" ht="12.75">
      <c r="C108" t="s">
        <v>170</v>
      </c>
      <c r="G108" s="9">
        <v>1339</v>
      </c>
    </row>
    <row r="109" spans="3:7" ht="12.75">
      <c r="C109" t="s">
        <v>144</v>
      </c>
      <c r="F109" s="14">
        <v>180000</v>
      </c>
      <c r="G109" s="9">
        <f>F109*'Yen Conversion'!$E$15</f>
        <v>1528.4824951191044</v>
      </c>
    </row>
    <row r="110" spans="3:7" ht="12.75">
      <c r="C110" t="s">
        <v>145</v>
      </c>
      <c r="F110" s="14">
        <v>566022</v>
      </c>
      <c r="G110" s="9">
        <f>F110*'Yen Conversion'!$E$15</f>
        <v>4806.415104735032</v>
      </c>
    </row>
    <row r="111" spans="3:7" ht="12.75">
      <c r="C111" t="s">
        <v>211</v>
      </c>
      <c r="F111" s="14">
        <f>'Workshop Only Overhead'!J20</f>
        <v>85780.82673942701</v>
      </c>
      <c r="G111" s="9">
        <f>F111*'Yen Conversion'!$E$15</f>
        <v>728.413844933661</v>
      </c>
    </row>
    <row r="112" spans="3:7" ht="12.75">
      <c r="C112" t="s">
        <v>141</v>
      </c>
      <c r="G112" s="9">
        <f>F112*'Yen Conversion'!$E$15</f>
        <v>0</v>
      </c>
    </row>
    <row r="115" spans="1:7" ht="12.75">
      <c r="A115" t="s">
        <v>60</v>
      </c>
      <c r="C115" t="s">
        <v>140</v>
      </c>
      <c r="F115" s="14">
        <v>84105</v>
      </c>
      <c r="G115" s="9">
        <f>F115*'Yen Conversion'!$E$15</f>
        <v>714.1834458444016</v>
      </c>
    </row>
    <row r="116" spans="4:7" ht="12.75">
      <c r="D116" t="s">
        <v>168</v>
      </c>
      <c r="G116" s="9">
        <v>-164</v>
      </c>
    </row>
    <row r="117" spans="3:7" ht="12.75">
      <c r="C117" t="s">
        <v>96</v>
      </c>
      <c r="F117" s="14">
        <v>27400</v>
      </c>
      <c r="G117" s="9">
        <f>F117*'Yen Conversion'!$E$15</f>
        <v>232.66900203479702</v>
      </c>
    </row>
    <row r="118" spans="3:7" ht="12.75">
      <c r="C118" t="s">
        <v>131</v>
      </c>
      <c r="F118" s="14">
        <v>5800</v>
      </c>
      <c r="G118" s="9">
        <f>F118*'Yen Conversion'!$E$15</f>
        <v>49.25110262050448</v>
      </c>
    </row>
    <row r="119" spans="3:7" ht="12.75">
      <c r="C119" t="s">
        <v>97</v>
      </c>
      <c r="F119" s="14">
        <v>9350</v>
      </c>
      <c r="G119" s="9">
        <f>F119*'Yen Conversion'!$E$15</f>
        <v>79.39617405202016</v>
      </c>
    </row>
    <row r="120" spans="3:7" ht="12.75">
      <c r="C120" t="s">
        <v>211</v>
      </c>
      <c r="F120" s="14">
        <f>'Workshop Only Overhead'!J21</f>
        <v>133186.0204638472</v>
      </c>
      <c r="G120" s="9">
        <f>F120*'Yen Conversion'!$E$15</f>
        <v>1130.9583381864738</v>
      </c>
    </row>
    <row r="121" spans="3:7" ht="12.75">
      <c r="C121" t="s">
        <v>141</v>
      </c>
      <c r="G121" s="9">
        <f>F121*'Yen Conversion'!$E$15</f>
        <v>0</v>
      </c>
    </row>
    <row r="123" spans="1:7" ht="12.75">
      <c r="A123" t="s">
        <v>61</v>
      </c>
      <c r="C123" t="s">
        <v>140</v>
      </c>
      <c r="F123" s="14">
        <v>149100</v>
      </c>
      <c r="G123" s="9">
        <f>F123*'Yen Conversion'!$E$15</f>
        <v>1266.0930001236582</v>
      </c>
    </row>
    <row r="124" spans="4:7" ht="12.75">
      <c r="D124" t="s">
        <v>168</v>
      </c>
      <c r="G124" s="9">
        <v>-609</v>
      </c>
    </row>
    <row r="125" spans="3:7" ht="12.75">
      <c r="C125" t="s">
        <v>96</v>
      </c>
      <c r="F125" s="14">
        <v>54800</v>
      </c>
      <c r="G125" s="9">
        <f>F125*'Yen Conversion'!$E$15</f>
        <v>465.33800406959404</v>
      </c>
    </row>
    <row r="126" spans="3:7" ht="12.75">
      <c r="C126" t="s">
        <v>131</v>
      </c>
      <c r="F126" s="14">
        <v>11600</v>
      </c>
      <c r="G126" s="9">
        <f>F126*'Yen Conversion'!$E$15</f>
        <v>98.50220524100897</v>
      </c>
    </row>
    <row r="127" spans="3:7" ht="12.75">
      <c r="C127" t="s">
        <v>97</v>
      </c>
      <c r="F127" s="14">
        <v>18700</v>
      </c>
      <c r="G127" s="9">
        <f>F127*'Yen Conversion'!$E$15</f>
        <v>158.79234810404031</v>
      </c>
    </row>
    <row r="128" spans="3:7" ht="12.75">
      <c r="C128" t="s">
        <v>211</v>
      </c>
      <c r="F128" s="14">
        <f>'Workshop Only Overhead'!J22</f>
        <v>189620.77489768076</v>
      </c>
      <c r="G128" s="9">
        <f>F128*'Yen Conversion'!$E$15</f>
        <v>1610.177973011251</v>
      </c>
    </row>
    <row r="129" spans="3:7" ht="12.75">
      <c r="C129" t="s">
        <v>141</v>
      </c>
      <c r="G129" s="9">
        <f>F129*'Yen Conversion'!$E$15</f>
        <v>0</v>
      </c>
    </row>
    <row r="131" spans="1:7" ht="12.75">
      <c r="A131" t="s">
        <v>62</v>
      </c>
      <c r="C131" t="s">
        <v>140</v>
      </c>
      <c r="F131" s="14">
        <v>79380</v>
      </c>
      <c r="G131" s="9">
        <f>F131*'Yen Conversion'!$E$15</f>
        <v>674.0607803475251</v>
      </c>
    </row>
    <row r="132" spans="4:7" ht="12.75">
      <c r="D132" t="s">
        <v>168</v>
      </c>
      <c r="G132" s="9">
        <v>-88</v>
      </c>
    </row>
    <row r="133" spans="3:7" ht="12.75">
      <c r="C133" t="s">
        <v>96</v>
      </c>
      <c r="F133" s="14">
        <v>13700</v>
      </c>
      <c r="G133" s="9">
        <f>F133*'Yen Conversion'!$E$15</f>
        <v>116.33450101739851</v>
      </c>
    </row>
    <row r="134" spans="3:7" ht="12.75">
      <c r="C134" t="s">
        <v>131</v>
      </c>
      <c r="F134" s="14">
        <v>4400</v>
      </c>
      <c r="G134" s="9">
        <f>F134*'Yen Conversion'!$E$15</f>
        <v>37.36290543624478</v>
      </c>
    </row>
    <row r="135" spans="3:7" ht="12.75">
      <c r="C135" t="s">
        <v>97</v>
      </c>
      <c r="F135" s="14">
        <v>9350</v>
      </c>
      <c r="G135" s="9">
        <f>F135*'Yen Conversion'!$E$15</f>
        <v>79.39617405202016</v>
      </c>
    </row>
    <row r="136" spans="3:7" ht="12.75">
      <c r="C136" t="s">
        <v>211</v>
      </c>
      <c r="F136" s="14">
        <f>'Workshop Only Overhead'!J23</f>
        <v>88038.21691678035</v>
      </c>
      <c r="G136" s="9">
        <f>F136*'Yen Conversion'!$E$15</f>
        <v>747.5826303266522</v>
      </c>
    </row>
    <row r="137" spans="3:7" ht="12.75">
      <c r="C137" t="s">
        <v>141</v>
      </c>
      <c r="G137" s="9">
        <f>F137*'Yen Conversion'!$E$15</f>
        <v>0</v>
      </c>
    </row>
    <row r="139" spans="1:7" ht="12.75">
      <c r="A139" t="s">
        <v>63</v>
      </c>
      <c r="C139" t="s">
        <v>140</v>
      </c>
      <c r="F139" s="14">
        <v>45150</v>
      </c>
      <c r="G139" s="9">
        <f>F139*'Yen Conversion'!$E$15</f>
        <v>383.39435919237536</v>
      </c>
    </row>
    <row r="140" spans="4:7" ht="12.75">
      <c r="D140" t="s">
        <v>168</v>
      </c>
      <c r="G140" s="9">
        <v>-188</v>
      </c>
    </row>
    <row r="141" spans="3:7" ht="12.75">
      <c r="C141" t="s">
        <v>96</v>
      </c>
      <c r="F141" s="14">
        <v>27800</v>
      </c>
      <c r="G141" s="9">
        <f>F141*'Yen Conversion'!$E$15</f>
        <v>236.06562980172836</v>
      </c>
    </row>
    <row r="142" spans="3:7" ht="12.75">
      <c r="C142" t="s">
        <v>131</v>
      </c>
      <c r="F142" s="14">
        <v>5800</v>
      </c>
      <c r="G142" s="9">
        <f>F142*'Yen Conversion'!$E$15</f>
        <v>49.25110262050448</v>
      </c>
    </row>
    <row r="143" spans="3:7" ht="12.75">
      <c r="C143" t="s">
        <v>97</v>
      </c>
      <c r="F143" s="14">
        <v>9350</v>
      </c>
      <c r="G143" s="9">
        <f>F143*'Yen Conversion'!$E$15</f>
        <v>79.39617405202016</v>
      </c>
    </row>
    <row r="144" spans="3:7" ht="12.75">
      <c r="C144" t="s">
        <v>211</v>
      </c>
      <c r="F144" s="14">
        <f>'Workshop Only Overhead'!J24</f>
        <v>42890.413369713504</v>
      </c>
      <c r="G144" s="9">
        <f>F144*'Yen Conversion'!$E$15</f>
        <v>364.2069224668305</v>
      </c>
    </row>
    <row r="145" spans="3:7" ht="12.75">
      <c r="C145" t="s">
        <v>141</v>
      </c>
      <c r="G145" s="9">
        <f>F145*'Yen Conversion'!$E$15</f>
        <v>0</v>
      </c>
    </row>
    <row r="147" spans="1:7" ht="12.75">
      <c r="A147" t="s">
        <v>64</v>
      </c>
      <c r="C147" t="s">
        <v>140</v>
      </c>
      <c r="F147" s="14">
        <v>61425</v>
      </c>
      <c r="G147" s="9">
        <f>F147*'Yen Conversion'!$E$15</f>
        <v>521.5946514593944</v>
      </c>
    </row>
    <row r="148" spans="4:7" ht="12.75">
      <c r="D148" t="s">
        <v>168</v>
      </c>
      <c r="G148" s="9">
        <v>-276</v>
      </c>
    </row>
    <row r="149" spans="3:7" ht="12.75">
      <c r="C149" t="s">
        <v>96</v>
      </c>
      <c r="F149" s="14">
        <v>13700</v>
      </c>
      <c r="G149" s="9">
        <f>F149*'Yen Conversion'!$E$15</f>
        <v>116.33450101739851</v>
      </c>
    </row>
    <row r="150" spans="3:7" ht="12.75">
      <c r="C150" t="s">
        <v>131</v>
      </c>
      <c r="F150" s="14">
        <v>4400</v>
      </c>
      <c r="G150" s="9">
        <f>F150*'Yen Conversion'!$E$15</f>
        <v>37.36290543624478</v>
      </c>
    </row>
    <row r="151" spans="3:7" ht="12.75">
      <c r="C151" t="s">
        <v>97</v>
      </c>
      <c r="F151" s="14">
        <v>9350</v>
      </c>
      <c r="G151" s="9">
        <f>F151*'Yen Conversion'!$E$15</f>
        <v>79.39617405202016</v>
      </c>
    </row>
    <row r="152" spans="3:7" ht="12.75">
      <c r="C152" t="s">
        <v>211</v>
      </c>
      <c r="F152" s="14">
        <f>'Workshop Only Overhead'!J25</f>
        <v>47405.19372442019</v>
      </c>
      <c r="G152" s="9">
        <f>F152*'Yen Conversion'!$E$15</f>
        <v>402.54449325281274</v>
      </c>
    </row>
    <row r="153" spans="3:7" ht="12.75">
      <c r="C153" t="s">
        <v>141</v>
      </c>
      <c r="G153" s="9">
        <f>F153*'Yen Conversion'!$E$15</f>
        <v>0</v>
      </c>
    </row>
    <row r="155" spans="1:7" ht="12.75">
      <c r="A155" t="s">
        <v>146</v>
      </c>
      <c r="C155" t="s">
        <v>140</v>
      </c>
      <c r="F155" s="14">
        <v>282240</v>
      </c>
      <c r="G155" s="9">
        <f>F155*'Yen Conversion'!$E$15</f>
        <v>2396.660552346756</v>
      </c>
    </row>
    <row r="156" spans="4:7" ht="12.75">
      <c r="D156" t="s">
        <v>168</v>
      </c>
      <c r="G156" s="9">
        <v>-983</v>
      </c>
    </row>
    <row r="157" spans="3:7" ht="12.75">
      <c r="C157" t="s">
        <v>96</v>
      </c>
      <c r="F157" s="14">
        <v>130600</v>
      </c>
      <c r="G157" s="9">
        <f>F157*'Yen Conversion'!$E$15</f>
        <v>1108.9989659030837</v>
      </c>
    </row>
    <row r="158" spans="3:7" ht="12.75">
      <c r="C158" t="s">
        <v>131</v>
      </c>
      <c r="F158" s="14">
        <v>168800</v>
      </c>
      <c r="G158" s="9">
        <f>F158*'Yen Conversion'!$E$15</f>
        <v>1433.3769176450269</v>
      </c>
    </row>
    <row r="159" spans="3:7" ht="12.75">
      <c r="C159" t="s">
        <v>97</v>
      </c>
      <c r="F159" s="14">
        <v>18700</v>
      </c>
      <c r="G159" s="9">
        <f>F159*'Yen Conversion'!$E$15</f>
        <v>158.79234810404031</v>
      </c>
    </row>
    <row r="160" spans="3:7" ht="12.75">
      <c r="C160" t="s">
        <v>211</v>
      </c>
      <c r="F160" s="14">
        <f>'Workshop Only Overhead'!J26</f>
        <v>641098.8103683492</v>
      </c>
      <c r="G160" s="9">
        <f>F160*'Yen Conversion'!$E$15</f>
        <v>5443.935051609466</v>
      </c>
    </row>
    <row r="161" spans="3:7" ht="12.75">
      <c r="C161" t="s">
        <v>141</v>
      </c>
      <c r="G161" s="9">
        <f>F161*'Yen Conversion'!$E$15</f>
        <v>0</v>
      </c>
    </row>
    <row r="163" spans="1:7" ht="12.75">
      <c r="A163" t="s">
        <v>147</v>
      </c>
      <c r="C163" t="s">
        <v>140</v>
      </c>
      <c r="F163" s="14">
        <v>158760</v>
      </c>
      <c r="G163" s="9">
        <f>F163*'Yen Conversion'!$E$15</f>
        <v>1348.1215606950502</v>
      </c>
    </row>
    <row r="164" spans="4:7" ht="12.75">
      <c r="D164" t="s">
        <v>168</v>
      </c>
      <c r="G164" s="9">
        <v>-717</v>
      </c>
    </row>
    <row r="165" spans="3:7" ht="12.75">
      <c r="C165" t="s">
        <v>96</v>
      </c>
      <c r="F165" s="14">
        <v>27400</v>
      </c>
      <c r="G165" s="9">
        <f>F165*'Yen Conversion'!$E$15</f>
        <v>232.66900203479702</v>
      </c>
    </row>
    <row r="166" spans="3:7" ht="12.75">
      <c r="C166" t="s">
        <v>131</v>
      </c>
      <c r="F166" s="14">
        <v>5800</v>
      </c>
      <c r="G166" s="9">
        <f>F166*'Yen Conversion'!$E$15</f>
        <v>49.25110262050448</v>
      </c>
    </row>
    <row r="167" spans="3:7" ht="12.75">
      <c r="C167" t="s">
        <v>97</v>
      </c>
      <c r="F167" s="14">
        <v>8500</v>
      </c>
      <c r="G167" s="9">
        <f>F167*'Yen Conversion'!$E$15</f>
        <v>72.17834004729104</v>
      </c>
    </row>
    <row r="168" spans="3:7" ht="12.75">
      <c r="C168" t="s">
        <v>211</v>
      </c>
      <c r="F168" s="14">
        <f>'Workshop Only Overhead'!J27</f>
        <v>119641.67939972715</v>
      </c>
      <c r="G168" s="9">
        <f>F168*'Yen Conversion'!$E$15</f>
        <v>1015.9456258285273</v>
      </c>
    </row>
    <row r="169" spans="3:7" ht="12.75">
      <c r="C169" t="s">
        <v>141</v>
      </c>
      <c r="G169" s="9">
        <f>F169*'Yen Conversion'!$E$15</f>
        <v>0</v>
      </c>
    </row>
    <row r="170" spans="4:7" s="3" customFormat="1" ht="12.75">
      <c r="D170" s="3" t="s">
        <v>227</v>
      </c>
      <c r="F170" s="15"/>
      <c r="G170" s="43">
        <f>SUM(G76:G169)</f>
        <v>35912.31179288395</v>
      </c>
    </row>
    <row r="173" ht="12.75">
      <c r="A173" t="s">
        <v>148</v>
      </c>
    </row>
    <row r="175" spans="1:7" ht="12.75">
      <c r="A175" t="s">
        <v>50</v>
      </c>
      <c r="C175" t="s">
        <v>130</v>
      </c>
      <c r="F175" s="14">
        <v>32650</v>
      </c>
      <c r="G175" s="9">
        <f>F175*'Yen Conversion'!$E$15</f>
        <v>277.2497414757709</v>
      </c>
    </row>
    <row r="176" spans="3:7" ht="12.75">
      <c r="C176" t="s">
        <v>131</v>
      </c>
      <c r="F176" s="14">
        <v>42200</v>
      </c>
      <c r="G176" s="9">
        <f>F176*'Yen Conversion'!$E$15</f>
        <v>358.3442294112567</v>
      </c>
    </row>
    <row r="177" spans="3:7" ht="12.75">
      <c r="C177" t="s">
        <v>97</v>
      </c>
      <c r="F177" s="14">
        <v>4250</v>
      </c>
      <c r="G177" s="9">
        <f>F177*'Yen Conversion'!$E$15</f>
        <v>36.08917002364552</v>
      </c>
    </row>
    <row r="178" spans="3:7" ht="12.75">
      <c r="C178" t="s">
        <v>171</v>
      </c>
      <c r="G178" s="9">
        <v>705</v>
      </c>
    </row>
    <row r="179" spans="3:7" ht="12.75">
      <c r="C179" t="s">
        <v>210</v>
      </c>
      <c r="F179" s="14">
        <f>'Tutorial Only Overhead'!J18</f>
        <v>154384.98287671234</v>
      </c>
      <c r="G179" s="9">
        <f>F179*'Yen Conversion'!$E$15</f>
        <v>1310.970799090653</v>
      </c>
    </row>
    <row r="180" spans="3:7" ht="12.75">
      <c r="C180" t="s">
        <v>141</v>
      </c>
      <c r="G180" s="9">
        <f>F180*'Yen Conversion'!$E$15</f>
        <v>0</v>
      </c>
    </row>
    <row r="182" spans="1:7" ht="12.75">
      <c r="A182" t="s">
        <v>51</v>
      </c>
      <c r="C182" t="s">
        <v>130</v>
      </c>
      <c r="F182" s="14">
        <v>32650</v>
      </c>
      <c r="G182" s="9">
        <f>F182*'Yen Conversion'!$E$15</f>
        <v>277.2497414757709</v>
      </c>
    </row>
    <row r="183" spans="3:7" ht="12.75">
      <c r="C183" t="s">
        <v>131</v>
      </c>
      <c r="F183" s="14">
        <v>42200</v>
      </c>
      <c r="G183" s="9">
        <f>F183*'Yen Conversion'!$E$15</f>
        <v>358.3442294112567</v>
      </c>
    </row>
    <row r="184" spans="3:7" ht="12.75">
      <c r="C184" t="s">
        <v>97</v>
      </c>
      <c r="F184" s="14">
        <v>4250</v>
      </c>
      <c r="G184" s="9">
        <f>F184*'Yen Conversion'!$E$15</f>
        <v>36.08917002364552</v>
      </c>
    </row>
    <row r="185" spans="3:7" ht="12.75">
      <c r="C185" t="s">
        <v>136</v>
      </c>
      <c r="G185" s="9">
        <v>2045</v>
      </c>
    </row>
    <row r="186" spans="3:7" ht="12.75">
      <c r="C186" t="s">
        <v>210</v>
      </c>
      <c r="F186" s="14">
        <f>'Tutorial Only Overhead'!J19</f>
        <v>349939.29452054796</v>
      </c>
      <c r="G186" s="9">
        <f>F186*'Yen Conversion'!$E$15</f>
        <v>2971.5338112721465</v>
      </c>
    </row>
    <row r="187" spans="3:7" ht="12.75">
      <c r="C187" t="s">
        <v>141</v>
      </c>
      <c r="G187" s="9">
        <f>F187*'Yen Conversion'!$E$15</f>
        <v>0</v>
      </c>
    </row>
    <row r="189" spans="1:7" ht="12.75">
      <c r="A189" t="s">
        <v>52</v>
      </c>
      <c r="C189" t="s">
        <v>130</v>
      </c>
      <c r="F189" s="14">
        <v>23300</v>
      </c>
      <c r="G189" s="9">
        <f>F189*'Yen Conversion'!$E$15</f>
        <v>197.85356742375075</v>
      </c>
    </row>
    <row r="190" spans="3:7" ht="12.75">
      <c r="C190" t="s">
        <v>131</v>
      </c>
      <c r="F190" s="14">
        <v>38000</v>
      </c>
      <c r="G190" s="9">
        <f>F190*'Yen Conversion'!$E$15</f>
        <v>322.67963785847763</v>
      </c>
    </row>
    <row r="191" spans="3:7" ht="12.75">
      <c r="C191" t="s">
        <v>97</v>
      </c>
      <c r="F191" s="14">
        <v>4250</v>
      </c>
      <c r="G191" s="9">
        <f>F191*'Yen Conversion'!$E$15</f>
        <v>36.08917002364552</v>
      </c>
    </row>
    <row r="192" spans="3:7" ht="12.75">
      <c r="C192" t="s">
        <v>136</v>
      </c>
      <c r="G192" s="9">
        <v>1850</v>
      </c>
    </row>
    <row r="193" spans="3:7" ht="12.75">
      <c r="C193" t="s">
        <v>210</v>
      </c>
      <c r="F193" s="14">
        <f>'Tutorial Only Overhead'!J20</f>
        <v>332785.40753424657</v>
      </c>
      <c r="G193" s="9">
        <f>F193*'Yen Conversion'!$E$15</f>
        <v>2825.8703891509626</v>
      </c>
    </row>
    <row r="194" ht="12.75">
      <c r="C194" t="s">
        <v>141</v>
      </c>
    </row>
    <row r="196" spans="1:7" ht="12.75">
      <c r="A196" t="s">
        <v>53</v>
      </c>
      <c r="C196" t="s">
        <v>130</v>
      </c>
      <c r="F196" s="14">
        <v>23300</v>
      </c>
      <c r="G196" s="9">
        <f>F196*'Yen Conversion'!$E$15</f>
        <v>197.85356742375075</v>
      </c>
    </row>
    <row r="197" spans="3:7" ht="12.75">
      <c r="C197" t="s">
        <v>131</v>
      </c>
      <c r="F197" s="14">
        <v>38000</v>
      </c>
      <c r="G197" s="9">
        <f>F197*'Yen Conversion'!$E$15</f>
        <v>322.67963785847763</v>
      </c>
    </row>
    <row r="198" spans="3:7" ht="12.75">
      <c r="C198" t="s">
        <v>97</v>
      </c>
      <c r="F198" s="14">
        <v>4250</v>
      </c>
      <c r="G198" s="9">
        <f>F198*'Yen Conversion'!$E$15</f>
        <v>36.08917002364552</v>
      </c>
    </row>
    <row r="199" spans="3:7" ht="12.75">
      <c r="C199" t="s">
        <v>136</v>
      </c>
      <c r="G199" s="9">
        <v>1500</v>
      </c>
    </row>
    <row r="200" spans="3:7" ht="12.75">
      <c r="C200" t="s">
        <v>210</v>
      </c>
      <c r="F200" s="14">
        <f>'Tutorial Only Overhead'!J21</f>
        <v>164677.31506849313</v>
      </c>
      <c r="G200" s="9">
        <f>F200*'Yen Conversion'!$E$15</f>
        <v>1398.3688523633627</v>
      </c>
    </row>
    <row r="201" spans="3:7" ht="12.75">
      <c r="C201" t="s">
        <v>141</v>
      </c>
      <c r="G201" s="9">
        <f>F201*'Yen Conversion'!$E$15</f>
        <v>0</v>
      </c>
    </row>
    <row r="202" spans="4:7" s="3" customFormat="1" ht="12.75">
      <c r="D202" s="3" t="s">
        <v>228</v>
      </c>
      <c r="F202" s="15"/>
      <c r="G202" s="43">
        <f>SUM(G175:G201)</f>
        <v>17063.354884310218</v>
      </c>
    </row>
    <row r="204" spans="3:6" ht="12.75">
      <c r="C204" s="3" t="s">
        <v>214</v>
      </c>
      <c r="F204" s="18">
        <f>SUM(F6:F202)</f>
        <v>30036017</v>
      </c>
    </row>
    <row r="206" spans="4:7" s="3" customFormat="1" ht="12.75">
      <c r="D206" s="3" t="s">
        <v>220</v>
      </c>
      <c r="F206" s="15"/>
      <c r="G206" s="43">
        <f>SUM(G202+G170+G73+G68+G29)</f>
        <v>318465.52337555465</v>
      </c>
    </row>
    <row r="208" ht="12.75">
      <c r="A208" t="s">
        <v>161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9.140625" defaultRowHeight="12.75"/>
  <cols>
    <col min="7" max="7" width="15.7109375" style="14" customWidth="1"/>
    <col min="8" max="8" width="15.7109375" style="10" customWidth="1"/>
  </cols>
  <sheetData>
    <row r="1" ht="12.75">
      <c r="E1" s="3" t="s">
        <v>158</v>
      </c>
    </row>
    <row r="3" spans="7:8" ht="12.75">
      <c r="G3" s="50" t="s">
        <v>0</v>
      </c>
      <c r="H3" s="51" t="s">
        <v>1</v>
      </c>
    </row>
    <row r="4" ht="12.75">
      <c r="A4" s="3" t="s">
        <v>2</v>
      </c>
    </row>
    <row r="6" ht="12.75">
      <c r="A6" t="s">
        <v>3</v>
      </c>
    </row>
    <row r="7" spans="2:7" ht="12.75">
      <c r="B7" t="s">
        <v>4</v>
      </c>
      <c r="G7" s="14">
        <v>3000000</v>
      </c>
    </row>
    <row r="8" spans="2:7" ht="12.75">
      <c r="B8" t="s">
        <v>5</v>
      </c>
      <c r="G8" s="14">
        <v>1550000</v>
      </c>
    </row>
    <row r="9" ht="12.75">
      <c r="C9" t="s">
        <v>6</v>
      </c>
    </row>
    <row r="10" ht="12.75">
      <c r="C10" t="s">
        <v>7</v>
      </c>
    </row>
    <row r="11" ht="12.75">
      <c r="C11" t="s">
        <v>8</v>
      </c>
    </row>
    <row r="14" spans="1:7" ht="12.75">
      <c r="A14" t="s">
        <v>9</v>
      </c>
      <c r="G14" s="14">
        <v>8100000</v>
      </c>
    </row>
    <row r="15" ht="12.75">
      <c r="B15" t="s">
        <v>10</v>
      </c>
    </row>
    <row r="16" ht="12.75">
      <c r="B16" t="s">
        <v>11</v>
      </c>
    </row>
    <row r="17" ht="12.75">
      <c r="B17" t="s">
        <v>12</v>
      </c>
    </row>
    <row r="18" ht="12.75">
      <c r="B18" t="s">
        <v>13</v>
      </c>
    </row>
    <row r="19" ht="12.75">
      <c r="B19" t="s">
        <v>14</v>
      </c>
    </row>
    <row r="20" ht="12.75">
      <c r="B20" t="s">
        <v>15</v>
      </c>
    </row>
    <row r="21" ht="12.75">
      <c r="B21" t="s">
        <v>16</v>
      </c>
    </row>
    <row r="22" ht="12.75">
      <c r="B22" t="s">
        <v>17</v>
      </c>
    </row>
    <row r="23" ht="12.75">
      <c r="B23" t="s">
        <v>18</v>
      </c>
    </row>
    <row r="24" ht="12.75">
      <c r="B24" t="s">
        <v>19</v>
      </c>
    </row>
    <row r="25" ht="12.75">
      <c r="B25" t="s">
        <v>20</v>
      </c>
    </row>
    <row r="26" ht="12.75">
      <c r="B26" t="s">
        <v>21</v>
      </c>
    </row>
    <row r="27" ht="12.75">
      <c r="B27" t="s">
        <v>22</v>
      </c>
    </row>
    <row r="28" ht="12.75">
      <c r="B28" t="s">
        <v>23</v>
      </c>
    </row>
    <row r="29" ht="12.75">
      <c r="B29" t="s">
        <v>24</v>
      </c>
    </row>
    <row r="30" ht="12.75">
      <c r="B30" t="s">
        <v>25</v>
      </c>
    </row>
    <row r="31" ht="12.75">
      <c r="B31" t="s">
        <v>26</v>
      </c>
    </row>
    <row r="32" ht="12.75">
      <c r="B32" t="s">
        <v>27</v>
      </c>
    </row>
    <row r="33" ht="12.75">
      <c r="B33" t="s">
        <v>28</v>
      </c>
    </row>
    <row r="34" ht="12.75">
      <c r="B34" t="s">
        <v>29</v>
      </c>
    </row>
    <row r="35" ht="12.75">
      <c r="B35" t="s">
        <v>30</v>
      </c>
    </row>
    <row r="36" ht="12.75">
      <c r="B36" t="s">
        <v>31</v>
      </c>
    </row>
    <row r="37" ht="12.75">
      <c r="B37" t="s">
        <v>32</v>
      </c>
    </row>
    <row r="38" ht="12.75">
      <c r="B38" t="s">
        <v>33</v>
      </c>
    </row>
    <row r="39" ht="12.75">
      <c r="B39" t="s">
        <v>34</v>
      </c>
    </row>
    <row r="40" ht="12.75">
      <c r="B40" t="s">
        <v>35</v>
      </c>
    </row>
    <row r="41" spans="2:8" ht="12.75">
      <c r="B41" t="s">
        <v>36</v>
      </c>
      <c r="H41" s="10">
        <v>3000</v>
      </c>
    </row>
    <row r="42" spans="2:8" ht="12.75">
      <c r="B42" t="s">
        <v>37</v>
      </c>
      <c r="H42" s="10">
        <v>1500</v>
      </c>
    </row>
    <row r="45" ht="12.75">
      <c r="A45" t="s">
        <v>38</v>
      </c>
    </row>
    <row r="46" spans="2:8" s="20" customFormat="1" ht="12.75">
      <c r="B46" s="20" t="s">
        <v>39</v>
      </c>
      <c r="G46" s="21">
        <v>767652</v>
      </c>
      <c r="H46" s="22"/>
    </row>
    <row r="47" spans="2:8" s="20" customFormat="1" ht="12.75">
      <c r="B47" s="20" t="s">
        <v>195</v>
      </c>
      <c r="G47" s="21"/>
      <c r="H47" s="22">
        <v>21300</v>
      </c>
    </row>
    <row r="48" spans="2:8" s="23" customFormat="1" ht="12.75">
      <c r="B48" s="23" t="s">
        <v>167</v>
      </c>
      <c r="G48" s="24">
        <f>SUM(G7:G47)</f>
        <v>13417652</v>
      </c>
      <c r="H48" s="25"/>
    </row>
    <row r="49" spans="7:8" s="5" customFormat="1" ht="12.75">
      <c r="G49" s="16"/>
      <c r="H49" s="12"/>
    </row>
    <row r="50" ht="12.75">
      <c r="A50" t="s">
        <v>172</v>
      </c>
    </row>
    <row r="51" ht="12.75">
      <c r="A51" t="s">
        <v>40</v>
      </c>
    </row>
    <row r="52" spans="2:8" ht="12.75">
      <c r="B52" t="s">
        <v>41</v>
      </c>
      <c r="H52" s="10">
        <v>85281.01</v>
      </c>
    </row>
    <row r="53" spans="2:8" ht="12.75">
      <c r="B53" t="s">
        <v>42</v>
      </c>
      <c r="H53" s="10">
        <v>12480</v>
      </c>
    </row>
    <row r="54" spans="2:8" ht="12.75">
      <c r="B54" t="s">
        <v>43</v>
      </c>
      <c r="H54" s="10">
        <v>6460</v>
      </c>
    </row>
    <row r="55" spans="2:8" ht="12.75">
      <c r="B55" t="s">
        <v>44</v>
      </c>
      <c r="H55" s="10">
        <v>16250</v>
      </c>
    </row>
    <row r="56" spans="2:8" ht="12.75">
      <c r="B56" t="s">
        <v>45</v>
      </c>
      <c r="H56" s="10">
        <v>1740</v>
      </c>
    </row>
    <row r="57" spans="2:8" ht="12.75">
      <c r="B57" t="s">
        <v>46</v>
      </c>
      <c r="H57" s="10">
        <v>1650</v>
      </c>
    </row>
    <row r="58" spans="2:8" ht="12.75">
      <c r="B58" t="s">
        <v>162</v>
      </c>
      <c r="H58" s="10">
        <v>4667</v>
      </c>
    </row>
    <row r="59" spans="2:8" ht="12.75">
      <c r="B59" t="s">
        <v>47</v>
      </c>
      <c r="H59" s="10">
        <v>1162</v>
      </c>
    </row>
    <row r="60" spans="2:8" ht="12.75">
      <c r="B60" t="s">
        <v>48</v>
      </c>
      <c r="H60" s="13">
        <v>250</v>
      </c>
    </row>
    <row r="61" spans="3:8" s="3" customFormat="1" ht="12.75">
      <c r="C61" s="3" t="s">
        <v>164</v>
      </c>
      <c r="G61" s="15"/>
      <c r="H61" s="11">
        <f>SUM(H52:H60)</f>
        <v>129940.01</v>
      </c>
    </row>
    <row r="63" ht="12.75">
      <c r="A63" t="s">
        <v>49</v>
      </c>
    </row>
    <row r="64" spans="2:8" ht="12.75">
      <c r="B64" t="s">
        <v>50</v>
      </c>
      <c r="H64" s="10">
        <v>4040</v>
      </c>
    </row>
    <row r="65" spans="2:8" ht="12.75">
      <c r="B65" t="s">
        <v>51</v>
      </c>
      <c r="H65" s="10">
        <v>9085</v>
      </c>
    </row>
    <row r="66" spans="2:8" ht="12.75">
      <c r="B66" t="s">
        <v>52</v>
      </c>
      <c r="H66" s="10">
        <v>8390</v>
      </c>
    </row>
    <row r="67" spans="2:8" ht="12.75">
      <c r="B67" t="s">
        <v>53</v>
      </c>
      <c r="H67" s="10">
        <v>4435</v>
      </c>
    </row>
    <row r="68" spans="2:8" ht="12.75">
      <c r="B68" t="s">
        <v>54</v>
      </c>
      <c r="H68" s="13">
        <v>10</v>
      </c>
    </row>
    <row r="69" spans="3:8" s="3" customFormat="1" ht="12.75">
      <c r="C69" s="3" t="s">
        <v>163</v>
      </c>
      <c r="G69" s="15"/>
      <c r="H69" s="11">
        <f>SUM(H64:H68)</f>
        <v>25960</v>
      </c>
    </row>
    <row r="71" ht="12.75">
      <c r="A71" t="s">
        <v>55</v>
      </c>
    </row>
    <row r="72" spans="2:8" ht="12.75">
      <c r="B72" t="s">
        <v>56</v>
      </c>
      <c r="H72" s="10">
        <v>3620</v>
      </c>
    </row>
    <row r="73" spans="2:8" ht="12.75">
      <c r="B73" t="s">
        <v>57</v>
      </c>
      <c r="H73" s="10">
        <v>3515</v>
      </c>
    </row>
    <row r="74" spans="2:8" ht="12.75">
      <c r="B74" t="s">
        <v>58</v>
      </c>
      <c r="H74" s="10">
        <v>1470</v>
      </c>
    </row>
    <row r="75" spans="2:8" ht="12.75">
      <c r="B75" t="s">
        <v>59</v>
      </c>
      <c r="H75" s="10">
        <v>2110</v>
      </c>
    </row>
    <row r="76" spans="2:8" ht="12.75">
      <c r="B76" t="s">
        <v>60</v>
      </c>
      <c r="H76" s="10">
        <v>4055</v>
      </c>
    </row>
    <row r="77" spans="2:8" ht="12.75">
      <c r="B77" t="s">
        <v>61</v>
      </c>
      <c r="H77" s="10">
        <v>3925</v>
      </c>
    </row>
    <row r="78" spans="2:8" ht="12.75">
      <c r="B78" t="s">
        <v>62</v>
      </c>
      <c r="H78" s="10">
        <v>2940</v>
      </c>
    </row>
    <row r="79" spans="2:8" ht="12.75">
      <c r="B79" t="s">
        <v>63</v>
      </c>
      <c r="H79" s="10">
        <v>1030</v>
      </c>
    </row>
    <row r="80" spans="2:8" ht="12.75">
      <c r="B80" t="s">
        <v>64</v>
      </c>
      <c r="H80" s="10">
        <v>1390</v>
      </c>
    </row>
    <row r="81" spans="2:8" ht="12.75">
      <c r="B81" t="s">
        <v>65</v>
      </c>
      <c r="H81" s="10">
        <v>15640</v>
      </c>
    </row>
    <row r="82" spans="2:8" ht="12.75">
      <c r="B82" t="s">
        <v>66</v>
      </c>
      <c r="H82" s="10">
        <v>3780</v>
      </c>
    </row>
    <row r="83" spans="2:8" ht="12.75">
      <c r="B83" t="s">
        <v>165</v>
      </c>
      <c r="H83" s="46">
        <v>125</v>
      </c>
    </row>
    <row r="84" spans="3:8" s="3" customFormat="1" ht="12.75">
      <c r="C84" s="3" t="s">
        <v>166</v>
      </c>
      <c r="G84" s="15"/>
      <c r="H84" s="11">
        <f>SUM(H72:H83)</f>
        <v>43600</v>
      </c>
    </row>
    <row r="86" spans="1:8" ht="12.75">
      <c r="A86" t="s">
        <v>67</v>
      </c>
      <c r="H86" s="10">
        <v>15665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6"/>
  <sheetViews>
    <sheetView workbookViewId="0" topLeftCell="A58">
      <selection activeCell="A1" sqref="A1"/>
    </sheetView>
  </sheetViews>
  <sheetFormatPr defaultColWidth="9.140625" defaultRowHeight="12.75"/>
  <cols>
    <col min="1" max="1" width="12.7109375" style="0" customWidth="1"/>
    <col min="2" max="2" width="5.7109375" style="0" customWidth="1"/>
    <col min="4" max="4" width="15.7109375" style="0" customWidth="1"/>
    <col min="5" max="5" width="20.7109375" style="0" customWidth="1"/>
    <col min="6" max="6" width="15.7109375" style="14" customWidth="1"/>
    <col min="7" max="7" width="15.7109375" style="9" customWidth="1"/>
  </cols>
  <sheetData>
    <row r="1" ht="12.75">
      <c r="E1" s="3" t="s">
        <v>158</v>
      </c>
    </row>
    <row r="3" spans="1:7" ht="12.75">
      <c r="A3" s="3" t="s">
        <v>68</v>
      </c>
      <c r="F3" s="14" t="s">
        <v>69</v>
      </c>
      <c r="G3" s="9" t="s">
        <v>70</v>
      </c>
    </row>
    <row r="4" ht="12.75">
      <c r="F4" s="17"/>
    </row>
    <row r="5" spans="1:6" ht="12.75">
      <c r="A5" t="s">
        <v>71</v>
      </c>
      <c r="F5" s="17"/>
    </row>
    <row r="6" spans="3:6" ht="12.75">
      <c r="C6" t="s">
        <v>72</v>
      </c>
      <c r="F6" s="17">
        <v>399000</v>
      </c>
    </row>
    <row r="7" spans="3:6" ht="12.75">
      <c r="C7" t="s">
        <v>73</v>
      </c>
      <c r="F7" s="17">
        <v>68208</v>
      </c>
    </row>
    <row r="8" spans="3:6" ht="12.75">
      <c r="C8" t="s">
        <v>74</v>
      </c>
      <c r="F8" s="17">
        <v>1100000</v>
      </c>
    </row>
    <row r="9" spans="3:6" ht="12.75">
      <c r="C9" t="s">
        <v>75</v>
      </c>
      <c r="F9" s="17">
        <v>299000</v>
      </c>
    </row>
    <row r="10" spans="3:7" ht="12.75">
      <c r="C10" t="s">
        <v>156</v>
      </c>
      <c r="F10" s="17"/>
      <c r="G10" s="9">
        <v>10509.7</v>
      </c>
    </row>
    <row r="11" spans="2:7" ht="12.75">
      <c r="B11" t="s">
        <v>160</v>
      </c>
      <c r="C11" t="s">
        <v>76</v>
      </c>
      <c r="F11" s="17"/>
      <c r="G11" s="9">
        <v>3250</v>
      </c>
    </row>
    <row r="12" spans="3:6" ht="12.75">
      <c r="C12" t="s">
        <v>77</v>
      </c>
      <c r="F12" s="17"/>
    </row>
    <row r="13" spans="4:6" ht="12.75">
      <c r="D13" t="s">
        <v>78</v>
      </c>
      <c r="F13" s="17">
        <v>2940</v>
      </c>
    </row>
    <row r="14" spans="4:6" ht="12.75">
      <c r="D14" t="s">
        <v>79</v>
      </c>
      <c r="F14" s="17">
        <v>525000</v>
      </c>
    </row>
    <row r="15" spans="4:6" ht="12.75">
      <c r="D15" t="s">
        <v>80</v>
      </c>
      <c r="F15" s="17">
        <v>84000</v>
      </c>
    </row>
    <row r="16" spans="4:6" ht="12.75">
      <c r="D16" t="s">
        <v>81</v>
      </c>
      <c r="F16" s="17">
        <v>189000</v>
      </c>
    </row>
    <row r="17" spans="4:6" ht="12.75">
      <c r="D17" t="s">
        <v>83</v>
      </c>
      <c r="F17" s="17">
        <v>127274</v>
      </c>
    </row>
    <row r="18" spans="4:6" ht="12.75">
      <c r="D18" t="s">
        <v>84</v>
      </c>
      <c r="F18" s="17">
        <v>3150</v>
      </c>
    </row>
    <row r="19" spans="4:6" ht="12.75">
      <c r="D19" t="s">
        <v>85</v>
      </c>
      <c r="F19" s="17">
        <v>84000</v>
      </c>
    </row>
    <row r="20" spans="4:6" ht="12.75">
      <c r="D20" t="s">
        <v>86</v>
      </c>
      <c r="F20" s="17">
        <v>413700</v>
      </c>
    </row>
    <row r="21" spans="3:6" ht="12.75">
      <c r="C21" t="s">
        <v>87</v>
      </c>
      <c r="F21" s="17">
        <v>88200</v>
      </c>
    </row>
    <row r="22" spans="3:6" ht="12.75">
      <c r="C22" t="s">
        <v>88</v>
      </c>
      <c r="F22" s="17">
        <v>3000</v>
      </c>
    </row>
    <row r="23" spans="3:6" ht="12.75">
      <c r="C23" t="s">
        <v>89</v>
      </c>
      <c r="F23" s="17">
        <v>130919</v>
      </c>
    </row>
    <row r="24" spans="3:6" ht="12.75">
      <c r="C24" t="s">
        <v>90</v>
      </c>
      <c r="F24" s="17">
        <v>545256</v>
      </c>
    </row>
    <row r="25" spans="3:6" ht="12.75">
      <c r="C25" t="s">
        <v>91</v>
      </c>
      <c r="F25" s="17">
        <v>114420</v>
      </c>
    </row>
    <row r="26" spans="3:7" ht="12.75">
      <c r="C26" t="s">
        <v>92</v>
      </c>
      <c r="F26" s="17"/>
      <c r="G26" s="10">
        <v>7003.84</v>
      </c>
    </row>
    <row r="27" spans="3:7" ht="12.75">
      <c r="C27" t="s">
        <v>93</v>
      </c>
      <c r="F27" s="17"/>
      <c r="G27" s="10">
        <v>3336.01</v>
      </c>
    </row>
    <row r="28" spans="3:7" ht="12.75">
      <c r="C28" t="s">
        <v>157</v>
      </c>
      <c r="F28" s="17"/>
      <c r="G28" s="10">
        <v>600.97</v>
      </c>
    </row>
    <row r="29" ht="12.75">
      <c r="F29" s="17"/>
    </row>
    <row r="30" spans="1:7" ht="12.75">
      <c r="A30" t="s">
        <v>94</v>
      </c>
      <c r="F30" s="17"/>
      <c r="G30" s="37"/>
    </row>
    <row r="31" spans="3:6" ht="12.75">
      <c r="C31" t="s">
        <v>95</v>
      </c>
      <c r="F31" s="17">
        <v>3064696</v>
      </c>
    </row>
    <row r="32" spans="4:6" ht="12.75">
      <c r="D32" t="s">
        <v>168</v>
      </c>
      <c r="F32" s="36"/>
    </row>
    <row r="33" spans="3:6" ht="12.75">
      <c r="C33" t="s">
        <v>96</v>
      </c>
      <c r="F33" s="17">
        <v>1198900</v>
      </c>
    </row>
    <row r="34" spans="3:6" ht="12.75">
      <c r="C34" t="s">
        <v>78</v>
      </c>
      <c r="F34" s="17">
        <v>863100</v>
      </c>
    </row>
    <row r="35" spans="3:6" ht="12.75">
      <c r="C35" t="s">
        <v>196</v>
      </c>
      <c r="F35" s="17">
        <v>645400</v>
      </c>
    </row>
    <row r="36" spans="3:6" ht="12.75">
      <c r="C36" t="s">
        <v>99</v>
      </c>
      <c r="F36" s="17">
        <v>122593</v>
      </c>
    </row>
    <row r="37" spans="3:6" ht="12.75">
      <c r="C37" t="s">
        <v>197</v>
      </c>
      <c r="F37" s="14">
        <v>14000</v>
      </c>
    </row>
    <row r="38" spans="3:7" ht="12.75">
      <c r="C38" t="s">
        <v>98</v>
      </c>
      <c r="F38" s="17"/>
      <c r="G38" s="9">
        <v>5600.55</v>
      </c>
    </row>
    <row r="39" spans="3:6" ht="12.75">
      <c r="C39" t="s">
        <v>100</v>
      </c>
      <c r="F39" s="17">
        <v>1415696</v>
      </c>
    </row>
    <row r="40" spans="3:6" ht="12.75">
      <c r="C40" t="s">
        <v>101</v>
      </c>
      <c r="F40" s="17">
        <v>677250</v>
      </c>
    </row>
    <row r="41" spans="3:6" ht="12.75">
      <c r="C41" t="s">
        <v>102</v>
      </c>
      <c r="F41" s="17">
        <v>453411</v>
      </c>
    </row>
    <row r="42" spans="3:6" ht="12.75">
      <c r="C42" t="s">
        <v>103</v>
      </c>
      <c r="F42" s="17"/>
    </row>
    <row r="43" spans="4:6" ht="12.75">
      <c r="D43" t="s">
        <v>104</v>
      </c>
      <c r="F43" s="17">
        <v>1147650</v>
      </c>
    </row>
    <row r="44" spans="4:6" ht="12.75">
      <c r="D44" t="s">
        <v>105</v>
      </c>
      <c r="F44" s="17">
        <v>1087800</v>
      </c>
    </row>
    <row r="45" spans="4:6" ht="12.75">
      <c r="D45" t="s">
        <v>106</v>
      </c>
      <c r="F45" s="17">
        <v>117600</v>
      </c>
    </row>
    <row r="46" spans="3:6" ht="12.75">
      <c r="C46" t="s">
        <v>107</v>
      </c>
      <c r="F46" s="17"/>
    </row>
    <row r="47" spans="4:6" ht="12.75">
      <c r="D47" t="s">
        <v>108</v>
      </c>
      <c r="F47" s="17">
        <v>2100000</v>
      </c>
    </row>
    <row r="48" spans="4:6" ht="12.75">
      <c r="D48" t="s">
        <v>109</v>
      </c>
      <c r="F48" s="17">
        <v>630000</v>
      </c>
    </row>
    <row r="49" spans="4:6" ht="12.75">
      <c r="D49" t="s">
        <v>110</v>
      </c>
      <c r="F49" s="17">
        <v>40688</v>
      </c>
    </row>
    <row r="50" spans="4:6" ht="12.75">
      <c r="D50" t="s">
        <v>111</v>
      </c>
      <c r="F50" s="17">
        <v>34440</v>
      </c>
    </row>
    <row r="51" spans="3:6" ht="12.75">
      <c r="C51" t="s">
        <v>112</v>
      </c>
      <c r="F51" s="17">
        <v>271372</v>
      </c>
    </row>
    <row r="52" spans="3:6" ht="12.75">
      <c r="C52" t="s">
        <v>113</v>
      </c>
      <c r="F52" s="17">
        <v>311850</v>
      </c>
    </row>
    <row r="53" spans="3:6" ht="12.75">
      <c r="C53" t="s">
        <v>114</v>
      </c>
      <c r="F53" s="17">
        <v>108045</v>
      </c>
    </row>
    <row r="54" spans="3:6" ht="12.75">
      <c r="C54" t="s">
        <v>115</v>
      </c>
      <c r="F54" s="17">
        <v>370000</v>
      </c>
    </row>
    <row r="55" spans="3:6" ht="12.75">
      <c r="C55" t="s">
        <v>116</v>
      </c>
      <c r="F55" s="17">
        <v>265188</v>
      </c>
    </row>
    <row r="56" spans="3:6" ht="12.75">
      <c r="C56" t="s">
        <v>117</v>
      </c>
      <c r="F56" s="17">
        <v>25200</v>
      </c>
    </row>
    <row r="57" spans="3:6" ht="12.75">
      <c r="C57" t="s">
        <v>118</v>
      </c>
      <c r="F57" s="17">
        <v>132905</v>
      </c>
    </row>
    <row r="58" spans="3:7" ht="12.75">
      <c r="C58" t="s">
        <v>169</v>
      </c>
      <c r="F58" s="17"/>
      <c r="G58" s="9">
        <v>19800</v>
      </c>
    </row>
    <row r="59" spans="3:6" ht="12.75">
      <c r="C59" t="s">
        <v>119</v>
      </c>
      <c r="F59" s="17">
        <v>60637</v>
      </c>
    </row>
    <row r="60" spans="2:6" ht="12.75">
      <c r="B60" t="s">
        <v>82</v>
      </c>
      <c r="C60" t="s">
        <v>120</v>
      </c>
      <c r="F60" s="17">
        <v>429086</v>
      </c>
    </row>
    <row r="61" spans="2:6" ht="12.75">
      <c r="B61" t="s">
        <v>82</v>
      </c>
      <c r="C61" t="s">
        <v>121</v>
      </c>
      <c r="F61" s="17">
        <v>169758</v>
      </c>
    </row>
    <row r="62" spans="2:6" ht="12.75">
      <c r="B62" t="s">
        <v>82</v>
      </c>
      <c r="C62" t="s">
        <v>122</v>
      </c>
      <c r="F62" s="17">
        <v>520202</v>
      </c>
    </row>
    <row r="63" spans="3:7" ht="12.75">
      <c r="C63" t="s">
        <v>153</v>
      </c>
      <c r="F63" s="17"/>
      <c r="G63" s="9">
        <v>5215.65</v>
      </c>
    </row>
    <row r="64" spans="3:7" ht="12.75">
      <c r="C64" t="s">
        <v>154</v>
      </c>
      <c r="F64" s="17"/>
      <c r="G64" s="9">
        <v>1785.65</v>
      </c>
    </row>
    <row r="65" spans="3:7" ht="12.75">
      <c r="C65" t="s">
        <v>155</v>
      </c>
      <c r="F65" s="17"/>
      <c r="G65" s="9">
        <v>900</v>
      </c>
    </row>
    <row r="66" spans="3:6" ht="12.75">
      <c r="C66" t="s">
        <v>123</v>
      </c>
      <c r="F66" s="17"/>
    </row>
    <row r="67" spans="3:6" ht="12.75">
      <c r="C67" t="s">
        <v>124</v>
      </c>
      <c r="F67" s="17">
        <v>565437</v>
      </c>
    </row>
    <row r="68" spans="3:6" ht="12.75">
      <c r="C68" t="s">
        <v>125</v>
      </c>
      <c r="F68" s="17">
        <v>81800</v>
      </c>
    </row>
    <row r="69" ht="12.75">
      <c r="F69" s="17"/>
    </row>
    <row r="70" spans="1:6" ht="12.75">
      <c r="A70" t="s">
        <v>126</v>
      </c>
      <c r="F70" s="17"/>
    </row>
    <row r="71" spans="3:6" ht="12.75">
      <c r="C71" t="s">
        <v>127</v>
      </c>
      <c r="F71" s="17">
        <v>2711000</v>
      </c>
    </row>
    <row r="72" spans="3:6" ht="12.75">
      <c r="C72" t="s">
        <v>128</v>
      </c>
      <c r="F72" s="17">
        <v>630000</v>
      </c>
    </row>
    <row r="74" ht="12.75">
      <c r="F74" s="17"/>
    </row>
    <row r="75" ht="12.75">
      <c r="A75" t="s">
        <v>139</v>
      </c>
    </row>
    <row r="76" spans="1:6" ht="12.75">
      <c r="A76" t="s">
        <v>56</v>
      </c>
      <c r="C76" t="s">
        <v>140</v>
      </c>
      <c r="F76" s="14">
        <v>77280</v>
      </c>
    </row>
    <row r="77" ht="12.75">
      <c r="D77" t="s">
        <v>168</v>
      </c>
    </row>
    <row r="78" spans="3:6" ht="12.75">
      <c r="C78" t="s">
        <v>96</v>
      </c>
      <c r="F78" s="14">
        <v>27800</v>
      </c>
    </row>
    <row r="79" spans="3:6" ht="12.75">
      <c r="C79" t="s">
        <v>131</v>
      </c>
      <c r="F79" s="14">
        <v>6200</v>
      </c>
    </row>
    <row r="80" spans="3:6" ht="12.75">
      <c r="C80" t="s">
        <v>97</v>
      </c>
      <c r="F80" s="14">
        <v>9350</v>
      </c>
    </row>
    <row r="81" spans="3:6" ht="12.75">
      <c r="C81" t="s">
        <v>211</v>
      </c>
      <c r="F81" s="14">
        <f>'Workshop Only Overhead'!J17</f>
        <v>133186.0204638472</v>
      </c>
    </row>
    <row r="82" ht="12.75">
      <c r="C82" t="s">
        <v>141</v>
      </c>
    </row>
    <row r="84" spans="1:6" ht="12.75">
      <c r="A84" t="s">
        <v>57</v>
      </c>
      <c r="C84" t="s">
        <v>140</v>
      </c>
      <c r="F84" s="14">
        <v>100800</v>
      </c>
    </row>
    <row r="85" ht="12.75">
      <c r="D85" t="s">
        <v>168</v>
      </c>
    </row>
    <row r="86" spans="3:6" ht="12.75">
      <c r="C86" t="s">
        <v>96</v>
      </c>
      <c r="F86" s="14">
        <v>13700</v>
      </c>
    </row>
    <row r="87" spans="3:6" ht="12.75">
      <c r="C87" t="s">
        <v>131</v>
      </c>
      <c r="F87" s="14">
        <v>4400</v>
      </c>
    </row>
    <row r="88" spans="3:6" ht="12.75">
      <c r="C88" t="s">
        <v>97</v>
      </c>
      <c r="F88" s="14">
        <v>9350</v>
      </c>
    </row>
    <row r="89" spans="3:7" ht="12.75">
      <c r="C89" t="s">
        <v>142</v>
      </c>
      <c r="G89" s="9">
        <v>1683.23</v>
      </c>
    </row>
    <row r="90" spans="3:6" ht="12.75">
      <c r="C90" t="s">
        <v>143</v>
      </c>
      <c r="F90" s="14">
        <v>21630</v>
      </c>
    </row>
    <row r="91" spans="3:6" ht="12.75">
      <c r="C91" t="s">
        <v>211</v>
      </c>
      <c r="F91" s="14">
        <f>'Workshop Only Overhead'!J18</f>
        <v>115126.89904502046</v>
      </c>
    </row>
    <row r="92" ht="12.75">
      <c r="C92" t="s">
        <v>141</v>
      </c>
    </row>
    <row r="95" spans="1:6" ht="12.75">
      <c r="A95" t="s">
        <v>58</v>
      </c>
      <c r="C95" t="s">
        <v>140</v>
      </c>
      <c r="F95" s="14">
        <v>53760</v>
      </c>
    </row>
    <row r="96" ht="12.75">
      <c r="D96" t="s">
        <v>168</v>
      </c>
    </row>
    <row r="97" spans="3:6" ht="12.75">
      <c r="C97" t="s">
        <v>96</v>
      </c>
      <c r="F97" s="14">
        <v>13700</v>
      </c>
    </row>
    <row r="98" spans="3:6" ht="12.75">
      <c r="C98" t="s">
        <v>131</v>
      </c>
      <c r="F98" s="14">
        <v>4400</v>
      </c>
    </row>
    <row r="99" spans="3:6" ht="12.75">
      <c r="C99" t="s">
        <v>97</v>
      </c>
      <c r="F99" s="14">
        <v>9350</v>
      </c>
    </row>
    <row r="100" spans="3:6" ht="12.75">
      <c r="C100" t="s">
        <v>211</v>
      </c>
      <c r="F100" s="14">
        <f>'Workshop Only Overhead'!J19</f>
        <v>58692.14461118691</v>
      </c>
    </row>
    <row r="101" ht="12.75">
      <c r="C101" t="s">
        <v>141</v>
      </c>
    </row>
    <row r="103" spans="1:6" ht="12.75">
      <c r="A103" t="s">
        <v>59</v>
      </c>
      <c r="C103" t="s">
        <v>140</v>
      </c>
      <c r="F103" s="14">
        <v>61740</v>
      </c>
    </row>
    <row r="104" ht="12.75">
      <c r="D104" t="s">
        <v>168</v>
      </c>
    </row>
    <row r="105" spans="3:6" ht="12.75">
      <c r="C105" t="s">
        <v>96</v>
      </c>
      <c r="F105" s="14">
        <v>27400</v>
      </c>
    </row>
    <row r="106" spans="3:6" ht="12.75">
      <c r="C106" t="s">
        <v>131</v>
      </c>
      <c r="F106" s="14">
        <v>5800</v>
      </c>
    </row>
    <row r="107" spans="3:6" ht="12.75">
      <c r="C107" t="s">
        <v>97</v>
      </c>
      <c r="F107" s="14">
        <v>9350</v>
      </c>
    </row>
    <row r="108" spans="3:7" ht="12.75">
      <c r="C108" t="s">
        <v>170</v>
      </c>
      <c r="G108" s="9">
        <v>1339</v>
      </c>
    </row>
    <row r="109" spans="3:6" ht="12.75">
      <c r="C109" t="s">
        <v>144</v>
      </c>
      <c r="F109" s="14">
        <v>180000</v>
      </c>
    </row>
    <row r="110" spans="3:6" ht="12.75">
      <c r="C110" t="s">
        <v>145</v>
      </c>
      <c r="F110" s="14">
        <v>566022</v>
      </c>
    </row>
    <row r="111" spans="3:6" ht="12.75">
      <c r="C111" t="s">
        <v>211</v>
      </c>
      <c r="F111" s="14">
        <f>'Workshop Only Overhead'!J20</f>
        <v>85780.82673942701</v>
      </c>
    </row>
    <row r="112" ht="12.75">
      <c r="C112" t="s">
        <v>141</v>
      </c>
    </row>
    <row r="115" spans="1:6" ht="12.75">
      <c r="A115" t="s">
        <v>60</v>
      </c>
      <c r="C115" t="s">
        <v>140</v>
      </c>
      <c r="F115" s="14">
        <v>84105</v>
      </c>
    </row>
    <row r="116" ht="12.75">
      <c r="D116" t="s">
        <v>168</v>
      </c>
    </row>
    <row r="117" spans="3:6" ht="12.75">
      <c r="C117" t="s">
        <v>96</v>
      </c>
      <c r="F117" s="14">
        <v>27400</v>
      </c>
    </row>
    <row r="118" spans="3:6" ht="12.75">
      <c r="C118" t="s">
        <v>131</v>
      </c>
      <c r="F118" s="14">
        <v>5800</v>
      </c>
    </row>
    <row r="119" spans="3:6" ht="12.75">
      <c r="C119" t="s">
        <v>97</v>
      </c>
      <c r="F119" s="14">
        <v>9350</v>
      </c>
    </row>
    <row r="120" spans="3:6" ht="12.75">
      <c r="C120" t="s">
        <v>211</v>
      </c>
      <c r="F120" s="14">
        <f>'Workshop Only Overhead'!J21</f>
        <v>133186.0204638472</v>
      </c>
    </row>
    <row r="121" ht="12.75">
      <c r="C121" t="s">
        <v>141</v>
      </c>
    </row>
    <row r="123" spans="1:6" ht="12.75">
      <c r="A123" t="s">
        <v>61</v>
      </c>
      <c r="C123" t="s">
        <v>140</v>
      </c>
      <c r="F123" s="14">
        <v>149100</v>
      </c>
    </row>
    <row r="124" ht="12.75">
      <c r="D124" t="s">
        <v>168</v>
      </c>
    </row>
    <row r="125" spans="3:6" ht="12.75">
      <c r="C125" t="s">
        <v>96</v>
      </c>
      <c r="F125" s="14">
        <v>54800</v>
      </c>
    </row>
    <row r="126" spans="3:6" ht="12.75">
      <c r="C126" t="s">
        <v>131</v>
      </c>
      <c r="F126" s="14">
        <v>11600</v>
      </c>
    </row>
    <row r="127" spans="3:6" ht="12.75">
      <c r="C127" t="s">
        <v>97</v>
      </c>
      <c r="F127" s="14">
        <v>18700</v>
      </c>
    </row>
    <row r="128" spans="3:6" ht="12.75">
      <c r="C128" t="s">
        <v>211</v>
      </c>
      <c r="F128" s="14">
        <f>'Workshop Only Overhead'!J22</f>
        <v>189620.77489768076</v>
      </c>
    </row>
    <row r="129" ht="12.75">
      <c r="C129" t="s">
        <v>141</v>
      </c>
    </row>
    <row r="131" spans="1:6" ht="12.75">
      <c r="A131" t="s">
        <v>62</v>
      </c>
      <c r="C131" t="s">
        <v>140</v>
      </c>
      <c r="F131" s="14">
        <v>79380</v>
      </c>
    </row>
    <row r="132" ht="12.75">
      <c r="D132" t="s">
        <v>168</v>
      </c>
    </row>
    <row r="133" spans="3:6" ht="12.75">
      <c r="C133" t="s">
        <v>96</v>
      </c>
      <c r="F133" s="14">
        <v>13700</v>
      </c>
    </row>
    <row r="134" spans="3:6" ht="12.75">
      <c r="C134" t="s">
        <v>131</v>
      </c>
      <c r="F134" s="14">
        <v>4400</v>
      </c>
    </row>
    <row r="135" spans="3:6" ht="12.75">
      <c r="C135" t="s">
        <v>97</v>
      </c>
      <c r="F135" s="14">
        <v>9350</v>
      </c>
    </row>
    <row r="136" spans="3:6" ht="12.75">
      <c r="C136" t="s">
        <v>211</v>
      </c>
      <c r="F136" s="14">
        <f>'Workshop Only Overhead'!J23</f>
        <v>88038.21691678035</v>
      </c>
    </row>
    <row r="137" ht="12.75">
      <c r="C137" t="s">
        <v>141</v>
      </c>
    </row>
    <row r="139" spans="1:6" ht="12.75">
      <c r="A139" t="s">
        <v>63</v>
      </c>
      <c r="C139" t="s">
        <v>140</v>
      </c>
      <c r="F139" s="14">
        <v>45150</v>
      </c>
    </row>
    <row r="140" ht="12.75">
      <c r="D140" t="s">
        <v>168</v>
      </c>
    </row>
    <row r="141" spans="3:6" ht="12.75">
      <c r="C141" t="s">
        <v>96</v>
      </c>
      <c r="F141" s="14">
        <v>27800</v>
      </c>
    </row>
    <row r="142" spans="3:6" ht="12.75">
      <c r="C142" t="s">
        <v>131</v>
      </c>
      <c r="F142" s="14">
        <v>5800</v>
      </c>
    </row>
    <row r="143" spans="3:6" ht="12.75">
      <c r="C143" t="s">
        <v>97</v>
      </c>
      <c r="F143" s="14">
        <v>9350</v>
      </c>
    </row>
    <row r="144" spans="3:6" ht="12.75">
      <c r="C144" t="s">
        <v>211</v>
      </c>
      <c r="F144" s="14">
        <f>'Workshop Only Overhead'!J24</f>
        <v>42890.413369713504</v>
      </c>
    </row>
    <row r="145" ht="12.75">
      <c r="C145" t="s">
        <v>141</v>
      </c>
    </row>
    <row r="147" spans="1:6" ht="12.75">
      <c r="A147" t="s">
        <v>64</v>
      </c>
      <c r="C147" t="s">
        <v>140</v>
      </c>
      <c r="F147" s="14">
        <v>61425</v>
      </c>
    </row>
    <row r="148" ht="12.75">
      <c r="D148" t="s">
        <v>168</v>
      </c>
    </row>
    <row r="149" spans="3:6" ht="12.75">
      <c r="C149" t="s">
        <v>96</v>
      </c>
      <c r="F149" s="14">
        <v>13700</v>
      </c>
    </row>
    <row r="150" spans="3:6" ht="12.75">
      <c r="C150" t="s">
        <v>131</v>
      </c>
      <c r="F150" s="14">
        <v>4400</v>
      </c>
    </row>
    <row r="151" spans="3:6" ht="12.75">
      <c r="C151" t="s">
        <v>97</v>
      </c>
      <c r="F151" s="14">
        <v>9350</v>
      </c>
    </row>
    <row r="152" spans="3:6" ht="12.75">
      <c r="C152" t="s">
        <v>211</v>
      </c>
      <c r="F152" s="14">
        <f>'Workshop Only Overhead'!J25</f>
        <v>47405.19372442019</v>
      </c>
    </row>
    <row r="153" ht="12.75">
      <c r="C153" t="s">
        <v>141</v>
      </c>
    </row>
    <row r="155" spans="1:6" ht="12.75">
      <c r="A155" t="s">
        <v>146</v>
      </c>
      <c r="C155" t="s">
        <v>140</v>
      </c>
      <c r="F155" s="14">
        <v>282240</v>
      </c>
    </row>
    <row r="156" ht="12.75">
      <c r="D156" t="s">
        <v>168</v>
      </c>
    </row>
    <row r="157" spans="3:6" ht="12.75">
      <c r="C157" t="s">
        <v>96</v>
      </c>
      <c r="F157" s="14">
        <v>130600</v>
      </c>
    </row>
    <row r="158" spans="3:6" ht="12.75">
      <c r="C158" t="s">
        <v>131</v>
      </c>
      <c r="F158" s="14">
        <v>168800</v>
      </c>
    </row>
    <row r="159" spans="3:6" ht="12.75">
      <c r="C159" t="s">
        <v>97</v>
      </c>
      <c r="F159" s="14">
        <v>18700</v>
      </c>
    </row>
    <row r="160" spans="3:6" ht="12.75">
      <c r="C160" t="s">
        <v>211</v>
      </c>
      <c r="F160" s="14">
        <f>'Workshop Only Overhead'!J26</f>
        <v>641098.8103683492</v>
      </c>
    </row>
    <row r="161" ht="12.75">
      <c r="C161" t="s">
        <v>141</v>
      </c>
    </row>
    <row r="163" spans="1:6" ht="12.75">
      <c r="A163" t="s">
        <v>147</v>
      </c>
      <c r="C163" t="s">
        <v>140</v>
      </c>
      <c r="F163" s="14">
        <v>158760</v>
      </c>
    </row>
    <row r="164" ht="12.75">
      <c r="D164" t="s">
        <v>168</v>
      </c>
    </row>
    <row r="165" spans="3:6" ht="12.75">
      <c r="C165" t="s">
        <v>96</v>
      </c>
      <c r="F165" s="14">
        <v>27400</v>
      </c>
    </row>
    <row r="166" spans="3:6" ht="12.75">
      <c r="C166" t="s">
        <v>131</v>
      </c>
      <c r="F166" s="14">
        <v>5800</v>
      </c>
    </row>
    <row r="167" spans="3:6" ht="12.75">
      <c r="C167" t="s">
        <v>97</v>
      </c>
      <c r="F167" s="14">
        <v>8500</v>
      </c>
    </row>
    <row r="168" spans="3:6" ht="12.75">
      <c r="C168" t="s">
        <v>211</v>
      </c>
      <c r="F168" s="14">
        <f>'Workshop Only Overhead'!J27</f>
        <v>119641.67939972715</v>
      </c>
    </row>
    <row r="169" ht="12.75">
      <c r="C169" t="s">
        <v>141</v>
      </c>
    </row>
    <row r="173" ht="12.75">
      <c r="A173" t="s">
        <v>148</v>
      </c>
    </row>
    <row r="175" spans="1:6" ht="12.75">
      <c r="A175" t="s">
        <v>50</v>
      </c>
      <c r="C175" t="s">
        <v>130</v>
      </c>
      <c r="F175" s="14">
        <v>32650</v>
      </c>
    </row>
    <row r="176" spans="3:6" ht="12.75">
      <c r="C176" t="s">
        <v>131</v>
      </c>
      <c r="F176" s="14">
        <v>42200</v>
      </c>
    </row>
    <row r="177" spans="3:6" ht="12.75">
      <c r="C177" t="s">
        <v>97</v>
      </c>
      <c r="F177" s="14">
        <v>4250</v>
      </c>
    </row>
    <row r="178" spans="3:7" ht="12.75">
      <c r="C178" t="s">
        <v>171</v>
      </c>
      <c r="G178" s="9">
        <v>705</v>
      </c>
    </row>
    <row r="179" spans="3:6" ht="12.75">
      <c r="C179" t="s">
        <v>210</v>
      </c>
      <c r="F179" s="14">
        <f>'Tutorial Only Overhead'!J18</f>
        <v>154384.98287671234</v>
      </c>
    </row>
    <row r="180" ht="12.75">
      <c r="C180" t="s">
        <v>141</v>
      </c>
    </row>
    <row r="182" spans="1:6" ht="12.75">
      <c r="A182" t="s">
        <v>51</v>
      </c>
      <c r="C182" t="s">
        <v>130</v>
      </c>
      <c r="F182" s="14">
        <v>32650</v>
      </c>
    </row>
    <row r="183" spans="3:6" ht="12.75">
      <c r="C183" t="s">
        <v>131</v>
      </c>
      <c r="F183" s="14">
        <v>42200</v>
      </c>
    </row>
    <row r="184" spans="3:6" ht="12.75">
      <c r="C184" t="s">
        <v>97</v>
      </c>
      <c r="F184" s="14">
        <v>4250</v>
      </c>
    </row>
    <row r="185" spans="3:7" ht="12.75">
      <c r="C185" t="s">
        <v>136</v>
      </c>
      <c r="G185" s="9">
        <v>2045</v>
      </c>
    </row>
    <row r="186" spans="3:6" ht="12.75">
      <c r="C186" t="s">
        <v>210</v>
      </c>
      <c r="F186" s="14">
        <f>'Tutorial Only Overhead'!J19</f>
        <v>349939.29452054796</v>
      </c>
    </row>
    <row r="187" ht="12.75">
      <c r="C187" t="s">
        <v>141</v>
      </c>
    </row>
    <row r="189" spans="1:6" ht="12.75">
      <c r="A189" t="s">
        <v>52</v>
      </c>
      <c r="C189" t="s">
        <v>130</v>
      </c>
      <c r="F189" s="14">
        <v>23300</v>
      </c>
    </row>
    <row r="190" spans="3:6" ht="12.75">
      <c r="C190" t="s">
        <v>131</v>
      </c>
      <c r="F190" s="14">
        <v>38000</v>
      </c>
    </row>
    <row r="191" spans="3:6" ht="12.75">
      <c r="C191" t="s">
        <v>97</v>
      </c>
      <c r="F191" s="14">
        <v>4250</v>
      </c>
    </row>
    <row r="192" spans="3:7" ht="12.75">
      <c r="C192" t="s">
        <v>136</v>
      </c>
      <c r="G192" s="9">
        <v>1850</v>
      </c>
    </row>
    <row r="193" spans="3:6" ht="12.75">
      <c r="C193" t="s">
        <v>210</v>
      </c>
      <c r="F193" s="14">
        <f>'Tutorial Only Overhead'!J20</f>
        <v>332785.40753424657</v>
      </c>
    </row>
    <row r="194" ht="12.75">
      <c r="C194" t="s">
        <v>141</v>
      </c>
    </row>
    <row r="196" spans="1:6" ht="12.75">
      <c r="A196" t="s">
        <v>53</v>
      </c>
      <c r="C196" t="s">
        <v>130</v>
      </c>
      <c r="F196" s="14">
        <v>23300</v>
      </c>
    </row>
    <row r="197" spans="3:6" ht="12.75">
      <c r="C197" t="s">
        <v>131</v>
      </c>
      <c r="F197" s="14">
        <v>38000</v>
      </c>
    </row>
    <row r="198" spans="3:6" ht="12.75">
      <c r="C198" t="s">
        <v>97</v>
      </c>
      <c r="F198" s="14">
        <v>4250</v>
      </c>
    </row>
    <row r="199" spans="3:7" ht="12.75">
      <c r="C199" t="s">
        <v>136</v>
      </c>
      <c r="G199" s="9">
        <v>1500</v>
      </c>
    </row>
    <row r="200" spans="3:6" ht="12.75">
      <c r="C200" t="s">
        <v>210</v>
      </c>
      <c r="F200" s="14">
        <f>'Tutorial Only Overhead'!J21</f>
        <v>164677.31506849313</v>
      </c>
    </row>
    <row r="201" ht="12.75">
      <c r="C201" t="s">
        <v>141</v>
      </c>
    </row>
    <row r="204" spans="3:6" ht="12.75">
      <c r="C204" s="3" t="s">
        <v>159</v>
      </c>
      <c r="F204" s="18">
        <f>SUM(F6:F202)</f>
        <v>30036017</v>
      </c>
    </row>
    <row r="206" ht="12.75">
      <c r="A206" t="s">
        <v>161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0"/>
  <sheetViews>
    <sheetView workbookViewId="0" topLeftCell="A1">
      <selection activeCell="I199" sqref="I199"/>
    </sheetView>
  </sheetViews>
  <sheetFormatPr defaultColWidth="9.140625" defaultRowHeight="12.75"/>
  <cols>
    <col min="7" max="7" width="12.7109375" style="0" hidden="1" customWidth="1"/>
    <col min="8" max="8" width="15.7109375" style="10" customWidth="1"/>
  </cols>
  <sheetData>
    <row r="1" spans="3:5" ht="12.75">
      <c r="C1" s="6" t="s">
        <v>236</v>
      </c>
      <c r="E1" s="3"/>
    </row>
    <row r="2" spans="7:9" ht="12.75">
      <c r="G2" s="14" t="s">
        <v>0</v>
      </c>
      <c r="H2"/>
      <c r="I2" s="10"/>
    </row>
    <row r="3" spans="1:9" ht="12.75">
      <c r="A3" s="3" t="s">
        <v>2</v>
      </c>
      <c r="G3" s="14"/>
      <c r="H3"/>
      <c r="I3" s="10"/>
    </row>
    <row r="4" spans="7:9" ht="12.75">
      <c r="G4" s="14"/>
      <c r="H4"/>
      <c r="I4" s="10"/>
    </row>
    <row r="5" spans="1:9" ht="12.75">
      <c r="A5" t="s">
        <v>3</v>
      </c>
      <c r="G5" s="14"/>
      <c r="H5"/>
      <c r="I5" s="10"/>
    </row>
    <row r="6" spans="2:9" ht="12.75">
      <c r="B6" t="s">
        <v>4</v>
      </c>
      <c r="G6" s="14">
        <v>3000000</v>
      </c>
      <c r="H6"/>
      <c r="I6" s="10">
        <f>G6*'Yen Conversion'!$E$15</f>
        <v>25474.708251985077</v>
      </c>
    </row>
    <row r="7" spans="2:9" ht="12.75">
      <c r="B7" t="s">
        <v>5</v>
      </c>
      <c r="G7" s="14">
        <v>1550000</v>
      </c>
      <c r="H7"/>
      <c r="I7" s="10">
        <f>G7*'Yen Conversion'!$E$15</f>
        <v>13161.932596858956</v>
      </c>
    </row>
    <row r="8" spans="3:9" ht="12.75">
      <c r="C8" t="s">
        <v>6</v>
      </c>
      <c r="G8" s="14"/>
      <c r="H8"/>
      <c r="I8" s="10"/>
    </row>
    <row r="9" spans="3:9" ht="12.75">
      <c r="C9" t="s">
        <v>7</v>
      </c>
      <c r="G9" s="14"/>
      <c r="H9"/>
      <c r="I9" s="10"/>
    </row>
    <row r="10" spans="3:9" ht="12.75">
      <c r="C10" t="s">
        <v>8</v>
      </c>
      <c r="G10" s="14"/>
      <c r="H10"/>
      <c r="I10" s="10"/>
    </row>
    <row r="11" spans="7:9" ht="12.75">
      <c r="G11" s="14"/>
      <c r="H11"/>
      <c r="I11" s="10"/>
    </row>
    <row r="12" spans="7:9" ht="12.75">
      <c r="G12" s="14"/>
      <c r="H12"/>
      <c r="I12" s="10"/>
    </row>
    <row r="13" spans="1:9" ht="12.75">
      <c r="A13" t="s">
        <v>389</v>
      </c>
      <c r="G13" s="14">
        <v>8100000</v>
      </c>
      <c r="H13"/>
      <c r="I13" s="10">
        <f>G13*'Yen Conversion'!$E$15</f>
        <v>68781.7122803597</v>
      </c>
    </row>
    <row r="14" spans="2:9" ht="12.75">
      <c r="B14" t="s">
        <v>36</v>
      </c>
      <c r="G14" s="14"/>
      <c r="H14"/>
      <c r="I14" s="10">
        <v>3000</v>
      </c>
    </row>
    <row r="15" spans="2:9" ht="12.75">
      <c r="B15" t="s">
        <v>37</v>
      </c>
      <c r="G15" s="14"/>
      <c r="H15"/>
      <c r="I15" s="10">
        <v>1500</v>
      </c>
    </row>
    <row r="16" spans="7:9" ht="12.75">
      <c r="G16" s="14"/>
      <c r="H16"/>
      <c r="I16" s="10"/>
    </row>
    <row r="17" spans="7:9" ht="12.75">
      <c r="G17" s="14"/>
      <c r="H17"/>
      <c r="I17" s="10"/>
    </row>
    <row r="18" spans="1:9" ht="12.75">
      <c r="A18" t="s">
        <v>38</v>
      </c>
      <c r="G18" s="14"/>
      <c r="H18"/>
      <c r="I18" s="10"/>
    </row>
    <row r="19" spans="2:9" s="29" customFormat="1" ht="12.75">
      <c r="B19" s="29" t="s">
        <v>39</v>
      </c>
      <c r="G19" s="30">
        <v>767652</v>
      </c>
      <c r="I19" s="31">
        <f>G19*'Yen Conversion'!$E$15</f>
        <v>6518.570246350949</v>
      </c>
    </row>
    <row r="20" spans="2:9" s="29" customFormat="1" ht="12.75">
      <c r="B20" s="29" t="s">
        <v>195</v>
      </c>
      <c r="G20" s="30"/>
      <c r="I20" s="31">
        <v>21300</v>
      </c>
    </row>
    <row r="21" spans="7:9" s="32" customFormat="1" ht="12.75">
      <c r="G21" s="33"/>
      <c r="I21" s="34"/>
    </row>
    <row r="22" spans="3:10" s="32" customFormat="1" ht="12.75">
      <c r="C22" s="32" t="s">
        <v>390</v>
      </c>
      <c r="G22" s="33"/>
      <c r="J22" s="34">
        <f>SUM(I6:I20)</f>
        <v>139736.92337555467</v>
      </c>
    </row>
    <row r="23" spans="7:9" s="5" customFormat="1" ht="12.75">
      <c r="G23" s="16"/>
      <c r="I23" s="12"/>
    </row>
    <row r="24" spans="1:9" ht="12.75">
      <c r="A24" t="s">
        <v>172</v>
      </c>
      <c r="G24" s="14"/>
      <c r="H24"/>
      <c r="I24" s="10"/>
    </row>
    <row r="25" spans="1:9" ht="12.75">
      <c r="A25" t="s">
        <v>40</v>
      </c>
      <c r="G25" s="14"/>
      <c r="H25"/>
      <c r="I25" s="10"/>
    </row>
    <row r="26" spans="2:9" ht="12.75">
      <c r="B26" t="s">
        <v>41</v>
      </c>
      <c r="G26" s="14"/>
      <c r="H26"/>
      <c r="I26" s="10">
        <v>85281.01</v>
      </c>
    </row>
    <row r="27" spans="2:9" ht="12.75">
      <c r="B27" t="s">
        <v>42</v>
      </c>
      <c r="G27" s="14"/>
      <c r="H27"/>
      <c r="I27" s="10">
        <v>12480</v>
      </c>
    </row>
    <row r="28" spans="2:9" ht="12.75">
      <c r="B28" t="s">
        <v>43</v>
      </c>
      <c r="G28" s="14"/>
      <c r="H28"/>
      <c r="I28" s="10">
        <v>6460</v>
      </c>
    </row>
    <row r="29" spans="2:9" ht="12.75">
      <c r="B29" t="s">
        <v>44</v>
      </c>
      <c r="G29" s="14"/>
      <c r="H29"/>
      <c r="I29" s="10">
        <v>16250</v>
      </c>
    </row>
    <row r="30" spans="2:9" ht="12.75">
      <c r="B30" t="s">
        <v>45</v>
      </c>
      <c r="G30" s="14"/>
      <c r="H30"/>
      <c r="I30" s="10">
        <v>1740</v>
      </c>
    </row>
    <row r="31" spans="2:9" ht="12.75">
      <c r="B31" t="s">
        <v>46</v>
      </c>
      <c r="G31" s="14"/>
      <c r="H31"/>
      <c r="I31" s="10">
        <v>1650</v>
      </c>
    </row>
    <row r="32" spans="2:9" ht="12.75">
      <c r="B32" t="s">
        <v>162</v>
      </c>
      <c r="G32" s="14"/>
      <c r="H32"/>
      <c r="I32" s="10">
        <v>4667</v>
      </c>
    </row>
    <row r="33" spans="2:9" ht="12.75">
      <c r="B33" t="s">
        <v>47</v>
      </c>
      <c r="G33" s="14"/>
      <c r="H33"/>
      <c r="I33" s="10">
        <v>590</v>
      </c>
    </row>
    <row r="34" spans="2:9" ht="12.75">
      <c r="B34" t="s">
        <v>48</v>
      </c>
      <c r="G34" s="14"/>
      <c r="H34"/>
      <c r="I34" s="13">
        <v>250</v>
      </c>
    </row>
    <row r="35" spans="3:10" s="3" customFormat="1" ht="12.75">
      <c r="C35" s="3" t="s">
        <v>164</v>
      </c>
      <c r="G35" s="15"/>
      <c r="J35" s="11">
        <f>SUM(I26:I34)</f>
        <v>129368.01</v>
      </c>
    </row>
    <row r="36" spans="7:9" ht="12.75">
      <c r="G36" s="14"/>
      <c r="H36"/>
      <c r="I36" s="10"/>
    </row>
    <row r="37" spans="1:9" ht="12.75">
      <c r="A37" t="s">
        <v>49</v>
      </c>
      <c r="G37" s="14"/>
      <c r="H37"/>
      <c r="I37" s="10"/>
    </row>
    <row r="38" spans="2:9" ht="12.75">
      <c r="B38" t="s">
        <v>50</v>
      </c>
      <c r="G38" s="14"/>
      <c r="H38"/>
      <c r="I38" s="10">
        <v>4040</v>
      </c>
    </row>
    <row r="39" spans="2:9" ht="12.75">
      <c r="B39" t="s">
        <v>51</v>
      </c>
      <c r="G39" s="30"/>
      <c r="H39"/>
      <c r="I39" s="10">
        <v>9085</v>
      </c>
    </row>
    <row r="40" spans="2:9" ht="12.75">
      <c r="B40" t="s">
        <v>52</v>
      </c>
      <c r="G40" s="14"/>
      <c r="H40"/>
      <c r="I40" s="10">
        <v>8390</v>
      </c>
    </row>
    <row r="41" spans="2:9" ht="12.75">
      <c r="B41" t="s">
        <v>53</v>
      </c>
      <c r="G41" s="14"/>
      <c r="H41"/>
      <c r="I41" s="10">
        <v>4435</v>
      </c>
    </row>
    <row r="42" spans="2:10" ht="12.75">
      <c r="B42" t="s">
        <v>54</v>
      </c>
      <c r="G42" s="14"/>
      <c r="H42"/>
      <c r="I42" s="46">
        <v>10</v>
      </c>
      <c r="J42" s="29"/>
    </row>
    <row r="43" spans="3:10" s="3" customFormat="1" ht="12.75">
      <c r="C43" s="3" t="s">
        <v>163</v>
      </c>
      <c r="G43" s="15"/>
      <c r="J43" s="11">
        <f>SUM(I38:I42)</f>
        <v>25960</v>
      </c>
    </row>
    <row r="44" spans="7:9" ht="12.75">
      <c r="G44" s="14"/>
      <c r="H44"/>
      <c r="I44" s="10"/>
    </row>
    <row r="45" spans="1:9" ht="12.75">
      <c r="A45" t="s">
        <v>55</v>
      </c>
      <c r="G45" s="14"/>
      <c r="H45"/>
      <c r="I45" s="10"/>
    </row>
    <row r="46" spans="2:9" ht="12.75">
      <c r="B46" t="s">
        <v>56</v>
      </c>
      <c r="G46" s="14"/>
      <c r="H46"/>
      <c r="I46" s="10">
        <v>3620</v>
      </c>
    </row>
    <row r="47" spans="2:9" ht="12.75">
      <c r="B47" t="s">
        <v>57</v>
      </c>
      <c r="G47" s="14"/>
      <c r="H47"/>
      <c r="I47" s="10">
        <v>3515</v>
      </c>
    </row>
    <row r="48" spans="2:9" ht="12.75">
      <c r="B48" t="s">
        <v>58</v>
      </c>
      <c r="G48" s="14"/>
      <c r="H48"/>
      <c r="I48" s="10">
        <v>1470</v>
      </c>
    </row>
    <row r="49" spans="2:9" ht="12.75">
      <c r="B49" t="s">
        <v>59</v>
      </c>
      <c r="G49" s="14"/>
      <c r="H49"/>
      <c r="I49" s="10">
        <v>2110</v>
      </c>
    </row>
    <row r="50" spans="2:9" ht="12.75">
      <c r="B50" t="s">
        <v>60</v>
      </c>
      <c r="G50" s="14"/>
      <c r="H50"/>
      <c r="I50" s="10">
        <v>4055</v>
      </c>
    </row>
    <row r="51" spans="2:9" ht="12.75">
      <c r="B51" t="s">
        <v>61</v>
      </c>
      <c r="G51" s="14"/>
      <c r="H51"/>
      <c r="I51" s="10">
        <v>3925</v>
      </c>
    </row>
    <row r="52" spans="2:9" ht="12.75">
      <c r="B52" t="s">
        <v>62</v>
      </c>
      <c r="G52" s="14"/>
      <c r="H52"/>
      <c r="I52" s="10">
        <v>2940</v>
      </c>
    </row>
    <row r="53" spans="2:9" ht="12.75">
      <c r="B53" t="s">
        <v>63</v>
      </c>
      <c r="G53" s="14"/>
      <c r="H53"/>
      <c r="I53" s="10">
        <v>1030</v>
      </c>
    </row>
    <row r="54" spans="2:9" ht="12.75">
      <c r="B54" t="s">
        <v>64</v>
      </c>
      <c r="G54" s="14"/>
      <c r="H54"/>
      <c r="I54" s="10">
        <v>1390</v>
      </c>
    </row>
    <row r="55" spans="2:9" ht="12.75">
      <c r="B55" t="s">
        <v>65</v>
      </c>
      <c r="G55" s="14"/>
      <c r="H55"/>
      <c r="I55" s="10">
        <v>15640</v>
      </c>
    </row>
    <row r="56" spans="2:9" ht="12.75">
      <c r="B56" t="s">
        <v>66</v>
      </c>
      <c r="G56" s="14"/>
      <c r="H56"/>
      <c r="I56" s="10">
        <v>3780</v>
      </c>
    </row>
    <row r="57" spans="2:10" ht="12.75">
      <c r="B57" t="s">
        <v>165</v>
      </c>
      <c r="G57" s="14"/>
      <c r="H57"/>
      <c r="I57" s="46">
        <v>2375</v>
      </c>
      <c r="J57" s="29"/>
    </row>
    <row r="58" spans="3:10" s="3" customFormat="1" ht="12.75">
      <c r="C58" s="3" t="s">
        <v>166</v>
      </c>
      <c r="G58" s="15"/>
      <c r="J58" s="11">
        <f>SUM(I46:I57)</f>
        <v>45850</v>
      </c>
    </row>
    <row r="59" spans="7:9" ht="12.75">
      <c r="G59" s="14"/>
      <c r="H59"/>
      <c r="I59" s="10"/>
    </row>
    <row r="60" spans="1:10" ht="12.75">
      <c r="A60" t="s">
        <v>67</v>
      </c>
      <c r="G60" s="14"/>
      <c r="H60"/>
      <c r="J60" s="44">
        <v>15665</v>
      </c>
    </row>
    <row r="61" spans="7:9" ht="12.75">
      <c r="G61" s="14"/>
      <c r="H61"/>
      <c r="I61" s="11"/>
    </row>
    <row r="62" spans="4:10" s="3" customFormat="1" ht="12.75">
      <c r="D62" s="3" t="s">
        <v>223</v>
      </c>
      <c r="G62" s="15"/>
      <c r="J62" s="44">
        <f>SUM(J60+J58+J43+J35+J22)</f>
        <v>356579.9333755547</v>
      </c>
    </row>
    <row r="63" spans="7:9" ht="12.75">
      <c r="G63" s="14"/>
      <c r="H63"/>
      <c r="I63" s="10"/>
    </row>
    <row r="64" spans="1:9" ht="12.75">
      <c r="A64" s="3" t="s">
        <v>393</v>
      </c>
      <c r="G64" s="14" t="s">
        <v>69</v>
      </c>
      <c r="H64"/>
      <c r="I64" s="9"/>
    </row>
    <row r="65" spans="7:9" ht="12.75">
      <c r="G65" s="17"/>
      <c r="H65"/>
      <c r="I65" s="9"/>
    </row>
    <row r="66" spans="1:9" ht="12.75">
      <c r="A66" t="s">
        <v>71</v>
      </c>
      <c r="G66" s="17"/>
      <c r="H66"/>
      <c r="I66" s="9"/>
    </row>
    <row r="67" spans="2:9" ht="12.75">
      <c r="B67" t="s">
        <v>72</v>
      </c>
      <c r="G67" s="17">
        <v>399000</v>
      </c>
      <c r="H67"/>
      <c r="I67" s="9">
        <f>G67*'Yen Conversion'!$E$15</f>
        <v>3388.136197514015</v>
      </c>
    </row>
    <row r="68" spans="2:9" ht="12.75">
      <c r="B68" t="s">
        <v>73</v>
      </c>
      <c r="G68" s="17">
        <v>68208</v>
      </c>
      <c r="H68"/>
      <c r="I68" s="9">
        <f>G68*'Yen Conversion'!$E$15</f>
        <v>579.1929668171326</v>
      </c>
    </row>
    <row r="69" spans="2:9" ht="12.75">
      <c r="B69" t="s">
        <v>74</v>
      </c>
      <c r="G69" s="17">
        <v>1100000</v>
      </c>
      <c r="H69"/>
      <c r="I69" s="9">
        <f>G69*'Yen Conversion'!$E$15</f>
        <v>9340.726359061195</v>
      </c>
    </row>
    <row r="70" spans="2:9" ht="12.75">
      <c r="B70" t="s">
        <v>75</v>
      </c>
      <c r="G70" s="17">
        <v>299000</v>
      </c>
      <c r="H70"/>
      <c r="I70" s="9">
        <f>G70*'Yen Conversion'!$E$15</f>
        <v>2538.9792557811793</v>
      </c>
    </row>
    <row r="71" spans="2:9" ht="12.75">
      <c r="B71" t="s">
        <v>156</v>
      </c>
      <c r="G71" s="17"/>
      <c r="H71"/>
      <c r="I71" s="9">
        <v>10509.7</v>
      </c>
    </row>
    <row r="72" spans="2:9" ht="12.75">
      <c r="B72" t="s">
        <v>76</v>
      </c>
      <c r="G72" s="17"/>
      <c r="H72" s="4" t="s">
        <v>160</v>
      </c>
      <c r="I72" s="9">
        <v>3250</v>
      </c>
    </row>
    <row r="73" spans="2:9" ht="12.75">
      <c r="B73" t="s">
        <v>77</v>
      </c>
      <c r="G73" s="17"/>
      <c r="H73"/>
      <c r="I73" s="9"/>
    </row>
    <row r="74" spans="3:9" ht="12.75">
      <c r="C74" t="s">
        <v>78</v>
      </c>
      <c r="G74" s="17">
        <v>2940</v>
      </c>
      <c r="H74"/>
      <c r="I74" s="9">
        <f>G74*'Yen Conversion'!$E$15</f>
        <v>24.965214086945373</v>
      </c>
    </row>
    <row r="75" spans="3:9" ht="12.75">
      <c r="C75" t="s">
        <v>79</v>
      </c>
      <c r="G75" s="17">
        <v>525000</v>
      </c>
      <c r="H75"/>
      <c r="I75" s="9">
        <f>G75*'Yen Conversion'!$E$15</f>
        <v>4458.073944097388</v>
      </c>
    </row>
    <row r="76" spans="3:9" ht="12.75">
      <c r="C76" t="s">
        <v>80</v>
      </c>
      <c r="G76" s="17">
        <v>84000</v>
      </c>
      <c r="H76"/>
      <c r="I76" s="9">
        <f>G76*'Yen Conversion'!$E$15</f>
        <v>713.2918310555821</v>
      </c>
    </row>
    <row r="77" spans="3:9" ht="12.75">
      <c r="C77" t="s">
        <v>81</v>
      </c>
      <c r="G77" s="17">
        <v>189000</v>
      </c>
      <c r="H77"/>
      <c r="I77" s="9">
        <f>G77*'Yen Conversion'!$E$15</f>
        <v>1604.9066198750597</v>
      </c>
    </row>
    <row r="78" spans="3:9" ht="12.75">
      <c r="C78" t="s">
        <v>83</v>
      </c>
      <c r="G78" s="17">
        <v>127274</v>
      </c>
      <c r="H78"/>
      <c r="I78" s="9">
        <f>G78*'Yen Conversion'!$E$15</f>
        <v>1080.7560060210494</v>
      </c>
    </row>
    <row r="79" spans="3:9" ht="12.75">
      <c r="C79" t="s">
        <v>84</v>
      </c>
      <c r="G79" s="17">
        <v>3150</v>
      </c>
      <c r="H79"/>
      <c r="I79" s="9">
        <f>G79*'Yen Conversion'!$E$15</f>
        <v>26.74844366458433</v>
      </c>
    </row>
    <row r="80" spans="3:9" ht="12.75">
      <c r="C80" t="s">
        <v>85</v>
      </c>
      <c r="G80" s="17">
        <v>84000</v>
      </c>
      <c r="H80"/>
      <c r="I80" s="9">
        <f>G80*'Yen Conversion'!$E$15</f>
        <v>713.2918310555821</v>
      </c>
    </row>
    <row r="81" spans="3:9" ht="12.75">
      <c r="C81" t="s">
        <v>86</v>
      </c>
      <c r="G81" s="17">
        <v>413700</v>
      </c>
      <c r="H81"/>
      <c r="I81" s="9">
        <f>G81*'Yen Conversion'!$E$15</f>
        <v>3512.962267948742</v>
      </c>
    </row>
    <row r="82" spans="2:9" ht="12.75">
      <c r="B82" t="s">
        <v>87</v>
      </c>
      <c r="G82" s="17">
        <v>88200</v>
      </c>
      <c r="H82"/>
      <c r="I82" s="9">
        <f>G82*'Yen Conversion'!$E$15</f>
        <v>748.9564226083612</v>
      </c>
    </row>
    <row r="83" spans="2:9" ht="12.75">
      <c r="B83" t="s">
        <v>88</v>
      </c>
      <c r="G83" s="17">
        <v>3000</v>
      </c>
      <c r="H83"/>
      <c r="I83" s="9">
        <f>G83*'Yen Conversion'!$E$15</f>
        <v>25.474708251985074</v>
      </c>
    </row>
    <row r="84" spans="2:9" ht="12.75">
      <c r="B84" t="s">
        <v>89</v>
      </c>
      <c r="G84" s="17">
        <v>130919</v>
      </c>
      <c r="H84"/>
      <c r="I84" s="9">
        <f>G84*'Yen Conversion'!$E$15</f>
        <v>1111.7077765472113</v>
      </c>
    </row>
    <row r="85" spans="2:9" ht="12.75">
      <c r="B85" t="s">
        <v>90</v>
      </c>
      <c r="G85" s="17">
        <v>545256</v>
      </c>
      <c r="H85"/>
      <c r="I85" s="9">
        <f>G85*'Yen Conversion'!$E$15</f>
        <v>4630.079174214791</v>
      </c>
    </row>
    <row r="86" spans="2:9" ht="12.75">
      <c r="B86" t="s">
        <v>91</v>
      </c>
      <c r="G86" s="17">
        <v>114420</v>
      </c>
      <c r="H86"/>
      <c r="I86" s="9">
        <f>G86*'Yen Conversion'!$E$15</f>
        <v>971.6053727307108</v>
      </c>
    </row>
    <row r="87" spans="2:9" ht="12.75">
      <c r="B87" t="s">
        <v>92</v>
      </c>
      <c r="G87" s="17"/>
      <c r="H87"/>
      <c r="I87" s="10">
        <v>7003.84</v>
      </c>
    </row>
    <row r="88" spans="2:9" ht="12.75">
      <c r="B88" t="s">
        <v>93</v>
      </c>
      <c r="G88" s="17"/>
      <c r="H88"/>
      <c r="I88" s="10">
        <v>3336.01</v>
      </c>
    </row>
    <row r="89" spans="2:9" ht="12.75">
      <c r="B89" t="s">
        <v>157</v>
      </c>
      <c r="G89" s="17"/>
      <c r="H89"/>
      <c r="I89" s="10">
        <v>600.97</v>
      </c>
    </row>
    <row r="90" spans="4:10" s="3" customFormat="1" ht="12.75">
      <c r="D90" s="3" t="s">
        <v>224</v>
      </c>
      <c r="G90" s="19"/>
      <c r="J90" s="43">
        <f>SUM(I67:I89)</f>
        <v>60170.37439133152</v>
      </c>
    </row>
    <row r="91" spans="1:9" ht="12.75">
      <c r="A91" t="s">
        <v>94</v>
      </c>
      <c r="G91" s="17"/>
      <c r="H91"/>
      <c r="I91" s="37"/>
    </row>
    <row r="92" spans="2:9" ht="12.75">
      <c r="B92" t="s">
        <v>95</v>
      </c>
      <c r="G92" s="17">
        <v>3064696</v>
      </c>
      <c r="H92"/>
      <c r="I92" s="9">
        <f>G92*'Yen Conversion'!$E$15+180</f>
        <v>26204.07882700855</v>
      </c>
    </row>
    <row r="93" spans="3:9" ht="12.75">
      <c r="C93" t="s">
        <v>168</v>
      </c>
      <c r="G93" s="36"/>
      <c r="H93"/>
      <c r="I93" s="9">
        <v>-840</v>
      </c>
    </row>
    <row r="94" spans="2:9" ht="12.75">
      <c r="B94" t="s">
        <v>96</v>
      </c>
      <c r="G94" s="17">
        <v>1198900</v>
      </c>
      <c r="H94"/>
      <c r="I94" s="9">
        <f>G94*'Yen Conversion'!$E$15</f>
        <v>10180.542574434969</v>
      </c>
    </row>
    <row r="95" spans="2:9" ht="12.75">
      <c r="B95" t="s">
        <v>78</v>
      </c>
      <c r="G95" s="17">
        <v>863100</v>
      </c>
      <c r="H95"/>
      <c r="I95" s="9">
        <f>G95*'Yen Conversion'!$E$15</f>
        <v>7329.073564096107</v>
      </c>
    </row>
    <row r="96" spans="2:9" ht="12.75">
      <c r="B96" t="s">
        <v>196</v>
      </c>
      <c r="G96" s="17">
        <v>645400</v>
      </c>
      <c r="H96"/>
      <c r="I96" s="9">
        <f>G96*'Yen Conversion'!$E$15</f>
        <v>5480.458901943723</v>
      </c>
    </row>
    <row r="97" spans="2:9" ht="12.75">
      <c r="B97" t="s">
        <v>99</v>
      </c>
      <c r="G97" s="17">
        <v>122593</v>
      </c>
      <c r="H97"/>
      <c r="I97" s="9">
        <f>G97*'Yen Conversion'!$E$15</f>
        <v>1041.0069695785355</v>
      </c>
    </row>
    <row r="98" spans="2:9" ht="12.75">
      <c r="B98" t="s">
        <v>197</v>
      </c>
      <c r="G98" s="14">
        <v>14000</v>
      </c>
      <c r="H98"/>
      <c r="I98" s="9">
        <f>G98*'Yen Conversion'!$E$15</f>
        <v>118.88197184259703</v>
      </c>
    </row>
    <row r="99" spans="2:9" ht="12.75">
      <c r="B99" t="s">
        <v>98</v>
      </c>
      <c r="G99" s="17"/>
      <c r="H99"/>
      <c r="I99" s="9">
        <v>5600.55</v>
      </c>
    </row>
    <row r="100" spans="2:9" ht="12.75">
      <c r="B100" t="s">
        <v>100</v>
      </c>
      <c r="G100" s="17">
        <v>1415696</v>
      </c>
      <c r="H100"/>
      <c r="I100" s="9">
        <f>G100*'Yen Conversion'!$E$15</f>
        <v>12021.480857834087</v>
      </c>
    </row>
    <row r="101" spans="2:9" ht="12.75">
      <c r="B101" t="s">
        <v>101</v>
      </c>
      <c r="G101" s="17">
        <v>677250</v>
      </c>
      <c r="H101"/>
      <c r="I101" s="9">
        <f>G101*'Yen Conversion'!$E$15</f>
        <v>5750.9153878856305</v>
      </c>
    </row>
    <row r="102" spans="2:9" ht="12.75">
      <c r="B102" t="s">
        <v>102</v>
      </c>
      <c r="G102" s="17">
        <v>453411</v>
      </c>
      <c r="H102"/>
      <c r="I102" s="9">
        <f>G102*'Yen Conversion'!$E$15</f>
        <v>3850.1709810802686</v>
      </c>
    </row>
    <row r="103" spans="2:9" ht="12.75">
      <c r="B103" t="s">
        <v>103</v>
      </c>
      <c r="G103" s="17"/>
      <c r="H103"/>
      <c r="I103" s="9"/>
    </row>
    <row r="104" spans="3:9" ht="12.75">
      <c r="C104" t="s">
        <v>104</v>
      </c>
      <c r="G104" s="17">
        <v>1147650</v>
      </c>
      <c r="H104"/>
      <c r="I104" s="9">
        <f>G104*'Yen Conversion'!$E$15</f>
        <v>9745.34964179689</v>
      </c>
    </row>
    <row r="105" spans="3:9" ht="12.75">
      <c r="C105" t="s">
        <v>105</v>
      </c>
      <c r="G105" s="17">
        <v>1087800</v>
      </c>
      <c r="H105"/>
      <c r="I105" s="9">
        <f>G105*'Yen Conversion'!$E$15</f>
        <v>9237.129212169788</v>
      </c>
    </row>
    <row r="106" spans="3:9" ht="12.75">
      <c r="C106" t="s">
        <v>106</v>
      </c>
      <c r="G106" s="17">
        <v>117600</v>
      </c>
      <c r="H106"/>
      <c r="I106" s="9">
        <f>G106*'Yen Conversion'!$E$15</f>
        <v>998.608563477815</v>
      </c>
    </row>
    <row r="107" spans="2:9" ht="12.75">
      <c r="B107" t="s">
        <v>107</v>
      </c>
      <c r="G107" s="17"/>
      <c r="H107"/>
      <c r="I107" s="9"/>
    </row>
    <row r="108" spans="3:9" ht="12.75">
      <c r="C108" t="s">
        <v>108</v>
      </c>
      <c r="G108" s="17">
        <v>2100000</v>
      </c>
      <c r="H108"/>
      <c r="I108" s="9">
        <f>G108*'Yen Conversion'!$E$15</f>
        <v>17832.295776389554</v>
      </c>
    </row>
    <row r="109" spans="3:9" ht="12.75">
      <c r="C109" t="s">
        <v>109</v>
      </c>
      <c r="G109" s="17">
        <v>630000</v>
      </c>
      <c r="H109"/>
      <c r="I109" s="9">
        <f>G109*'Yen Conversion'!$E$15</f>
        <v>5349.688732916866</v>
      </c>
    </row>
    <row r="110" spans="3:9" ht="12.75">
      <c r="C110" t="s">
        <v>110</v>
      </c>
      <c r="G110" s="17">
        <v>40688</v>
      </c>
      <c r="H110"/>
      <c r="I110" s="9">
        <f>G110*'Yen Conversion'!$E$15</f>
        <v>345.50497645225624</v>
      </c>
    </row>
    <row r="111" spans="3:9" ht="12.75">
      <c r="C111" t="s">
        <v>111</v>
      </c>
      <c r="G111" s="17">
        <v>34440</v>
      </c>
      <c r="H111"/>
      <c r="I111" s="9">
        <f>G111*'Yen Conversion'!$E$15</f>
        <v>292.44965073278865</v>
      </c>
    </row>
    <row r="112" spans="2:9" ht="12.75">
      <c r="B112" t="s">
        <v>112</v>
      </c>
      <c r="G112" s="17">
        <v>271372</v>
      </c>
      <c r="H112"/>
      <c r="I112" s="9">
        <f>G112*'Yen Conversion'!$E$15</f>
        <v>2304.374175919231</v>
      </c>
    </row>
    <row r="113" spans="2:9" ht="12.75">
      <c r="B113" t="s">
        <v>113</v>
      </c>
      <c r="G113" s="17">
        <v>311850</v>
      </c>
      <c r="H113"/>
      <c r="I113" s="9">
        <f>G113*'Yen Conversion'!$E$15</f>
        <v>2648.095922793849</v>
      </c>
    </row>
    <row r="114" spans="2:9" ht="12.75">
      <c r="B114" t="s">
        <v>114</v>
      </c>
      <c r="G114" s="17">
        <v>108045</v>
      </c>
      <c r="H114"/>
      <c r="I114" s="9">
        <f>G114*'Yen Conversion'!$E$15</f>
        <v>917.4716176952425</v>
      </c>
    </row>
    <row r="115" spans="2:9" ht="12.75">
      <c r="B115" t="s">
        <v>115</v>
      </c>
      <c r="G115" s="17">
        <v>370000</v>
      </c>
      <c r="H115"/>
      <c r="I115" s="9">
        <f>G115*'Yen Conversion'!$E$15</f>
        <v>3141.8806844114924</v>
      </c>
    </row>
    <row r="116" spans="2:9" ht="12.75">
      <c r="B116" t="s">
        <v>116</v>
      </c>
      <c r="G116" s="17">
        <v>265188</v>
      </c>
      <c r="H116"/>
      <c r="I116" s="9">
        <f>G116*'Yen Conversion'!$E$15</f>
        <v>2251.862310642473</v>
      </c>
    </row>
    <row r="117" spans="2:9" ht="12.75">
      <c r="B117" t="s">
        <v>117</v>
      </c>
      <c r="G117" s="17">
        <v>25200</v>
      </c>
      <c r="H117"/>
      <c r="I117" s="9">
        <f>G117*'Yen Conversion'!$E$15</f>
        <v>213.98754931667463</v>
      </c>
    </row>
    <row r="118" spans="2:9" ht="12.75">
      <c r="B118" t="s">
        <v>118</v>
      </c>
      <c r="G118" s="17">
        <v>132905</v>
      </c>
      <c r="H118"/>
      <c r="I118" s="9">
        <f>G118*'Yen Conversion'!$E$15</f>
        <v>1128.5720334100256</v>
      </c>
    </row>
    <row r="119" spans="2:9" ht="12.75">
      <c r="B119" t="s">
        <v>169</v>
      </c>
      <c r="G119" s="17"/>
      <c r="H119"/>
      <c r="I119" s="9">
        <v>19800</v>
      </c>
    </row>
    <row r="120" spans="2:9" ht="12.75">
      <c r="B120" t="s">
        <v>119</v>
      </c>
      <c r="G120" s="17">
        <v>60637</v>
      </c>
      <c r="H120"/>
      <c r="I120" s="9">
        <f>G120*'Yen Conversion'!$E$15</f>
        <v>514.9032947585397</v>
      </c>
    </row>
    <row r="121" spans="2:9" ht="12.75">
      <c r="B121" t="s">
        <v>120</v>
      </c>
      <c r="G121" s="17">
        <v>429086</v>
      </c>
      <c r="H121"/>
      <c r="I121" s="9">
        <f>G121*'Yen Conversion'!$E$15</f>
        <v>3643.613555003756</v>
      </c>
    </row>
    <row r="122" spans="2:9" ht="12.75">
      <c r="B122" t="s">
        <v>121</v>
      </c>
      <c r="G122" s="17">
        <v>169758</v>
      </c>
      <c r="H122"/>
      <c r="I122" s="9">
        <f>G122*'Yen Conversion'!$E$15</f>
        <v>1441.5118411468275</v>
      </c>
    </row>
    <row r="123" spans="2:9" ht="12.75">
      <c r="B123" t="s">
        <v>122</v>
      </c>
      <c r="G123" s="17">
        <v>520202</v>
      </c>
      <c r="H123"/>
      <c r="I123" s="9">
        <f>G123*'Yen Conversion'!$E$15</f>
        <v>4417.331394033047</v>
      </c>
    </row>
    <row r="124" spans="2:9" ht="12.75">
      <c r="B124" t="s">
        <v>153</v>
      </c>
      <c r="G124" s="17"/>
      <c r="H124"/>
      <c r="I124" s="9">
        <v>5215.65</v>
      </c>
    </row>
    <row r="125" spans="2:9" ht="12.75">
      <c r="B125" t="s">
        <v>154</v>
      </c>
      <c r="G125" s="17"/>
      <c r="H125"/>
      <c r="I125" s="9">
        <v>1785.65</v>
      </c>
    </row>
    <row r="126" spans="2:9" ht="12.75">
      <c r="B126" t="s">
        <v>155</v>
      </c>
      <c r="G126" s="17"/>
      <c r="H126"/>
      <c r="I126" s="9">
        <v>900</v>
      </c>
    </row>
    <row r="127" spans="2:9" ht="12.75">
      <c r="B127" t="s">
        <v>124</v>
      </c>
      <c r="G127" s="17">
        <v>565437</v>
      </c>
      <c r="H127"/>
      <c r="I127" s="9">
        <f>G127*'Yen Conversion'!$E$15</f>
        <v>4801.447536625895</v>
      </c>
    </row>
    <row r="128" spans="2:9" ht="12.75">
      <c r="B128" t="s">
        <v>125</v>
      </c>
      <c r="G128" s="17">
        <v>81800</v>
      </c>
      <c r="H128"/>
      <c r="I128" s="9">
        <f>G128*'Yen Conversion'!$E$15</f>
        <v>694.6103783374597</v>
      </c>
    </row>
    <row r="129" spans="4:10" s="3" customFormat="1" ht="12.75">
      <c r="D129" s="3" t="s">
        <v>225</v>
      </c>
      <c r="G129" s="19"/>
      <c r="J129" s="43">
        <f>SUM(I92:I128)</f>
        <v>176359.14888373492</v>
      </c>
    </row>
    <row r="130" spans="7:9" ht="12.75">
      <c r="G130" s="17"/>
      <c r="H130"/>
      <c r="I130" s="9"/>
    </row>
    <row r="131" spans="1:9" ht="12.75">
      <c r="A131" t="s">
        <v>126</v>
      </c>
      <c r="G131" s="17"/>
      <c r="H131"/>
      <c r="I131" s="9"/>
    </row>
    <row r="132" spans="2:9" ht="12.75">
      <c r="B132" t="s">
        <v>127</v>
      </c>
      <c r="G132" s="17">
        <v>2711000</v>
      </c>
      <c r="H132"/>
      <c r="I132" s="9">
        <f>G132*'Yen Conversion'!$E$15</f>
        <v>23020.64469037718</v>
      </c>
    </row>
    <row r="133" spans="2:9" ht="12.75">
      <c r="B133" t="s">
        <v>128</v>
      </c>
      <c r="G133" s="17">
        <v>630000</v>
      </c>
      <c r="H133"/>
      <c r="I133" s="9">
        <f>G133*'Yen Conversion'!$E$15</f>
        <v>5349.688732916866</v>
      </c>
    </row>
    <row r="134" spans="4:10" s="3" customFormat="1" ht="12.75">
      <c r="D134" s="3" t="s">
        <v>226</v>
      </c>
      <c r="G134" s="15"/>
      <c r="J134" s="43">
        <f>SUM(I132:I133)</f>
        <v>28370.333423294047</v>
      </c>
    </row>
    <row r="135" spans="7:9" ht="12.75">
      <c r="G135" s="17"/>
      <c r="H135"/>
      <c r="I135" s="9"/>
    </row>
    <row r="136" spans="1:9" ht="12.75">
      <c r="A136" t="s">
        <v>139</v>
      </c>
      <c r="G136" s="14"/>
      <c r="H136"/>
      <c r="I136" s="9"/>
    </row>
    <row r="137" spans="1:9" ht="12.75">
      <c r="A137" t="s">
        <v>56</v>
      </c>
      <c r="C137" t="s">
        <v>140</v>
      </c>
      <c r="G137" s="14">
        <v>77280</v>
      </c>
      <c r="H137"/>
      <c r="I137" s="9">
        <f>G137*'Yen Conversion'!$E$15</f>
        <v>656.2284845711356</v>
      </c>
    </row>
    <row r="138" spans="4:9" ht="12.75">
      <c r="D138" t="s">
        <v>168</v>
      </c>
      <c r="G138" s="14"/>
      <c r="H138"/>
      <c r="I138" s="9">
        <v>-121</v>
      </c>
    </row>
    <row r="139" spans="3:9" ht="12.75">
      <c r="C139" t="s">
        <v>96</v>
      </c>
      <c r="G139" s="14">
        <v>27800</v>
      </c>
      <c r="H139"/>
      <c r="I139" s="9">
        <f>G139*'Yen Conversion'!$E$15</f>
        <v>236.06562980172836</v>
      </c>
    </row>
    <row r="140" spans="3:9" ht="12.75">
      <c r="C140" t="s">
        <v>131</v>
      </c>
      <c r="G140" s="14">
        <v>6200</v>
      </c>
      <c r="H140"/>
      <c r="I140" s="9">
        <f>G140*'Yen Conversion'!$E$15</f>
        <v>52.64773038743582</v>
      </c>
    </row>
    <row r="141" spans="3:9" ht="12.75">
      <c r="C141" t="s">
        <v>97</v>
      </c>
      <c r="G141" s="14">
        <v>9350</v>
      </c>
      <c r="H141"/>
      <c r="I141" s="9">
        <f>G141*'Yen Conversion'!$E$15</f>
        <v>79.39617405202016</v>
      </c>
    </row>
    <row r="142" spans="3:9" ht="12.75">
      <c r="C142" t="s">
        <v>211</v>
      </c>
      <c r="G142" s="14">
        <f>'Expense (Dollars)'!F81</f>
        <v>133186.0204638472</v>
      </c>
      <c r="H142"/>
      <c r="I142" s="9">
        <f>G142*'Yen Conversion'!$E$15</f>
        <v>1130.9583381864738</v>
      </c>
    </row>
    <row r="143" spans="7:9" ht="12.75">
      <c r="G143" s="14"/>
      <c r="H143"/>
      <c r="I143" s="9"/>
    </row>
    <row r="144" spans="1:9" ht="12.75">
      <c r="A144" t="s">
        <v>57</v>
      </c>
      <c r="C144" t="s">
        <v>140</v>
      </c>
      <c r="G144" s="14">
        <v>100800</v>
      </c>
      <c r="H144"/>
      <c r="I144" s="9">
        <f>G144*'Yen Conversion'!$E$15</f>
        <v>855.9501972666985</v>
      </c>
    </row>
    <row r="145" spans="4:9" ht="12.75">
      <c r="D145" t="s">
        <v>168</v>
      </c>
      <c r="G145" s="14"/>
      <c r="H145"/>
      <c r="I145" s="9">
        <v>-189</v>
      </c>
    </row>
    <row r="146" spans="3:9" ht="12.75">
      <c r="C146" t="s">
        <v>96</v>
      </c>
      <c r="G146" s="14">
        <v>13700</v>
      </c>
      <c r="H146"/>
      <c r="I146" s="9">
        <f>G146*'Yen Conversion'!$E$15</f>
        <v>116.33450101739851</v>
      </c>
    </row>
    <row r="147" spans="3:9" ht="12.75">
      <c r="C147" t="s">
        <v>131</v>
      </c>
      <c r="G147" s="14">
        <v>4400</v>
      </c>
      <c r="H147"/>
      <c r="I147" s="9">
        <f>G147*'Yen Conversion'!$E$15</f>
        <v>37.36290543624478</v>
      </c>
    </row>
    <row r="148" spans="3:9" ht="12.75">
      <c r="C148" t="s">
        <v>97</v>
      </c>
      <c r="G148" s="14">
        <v>9350</v>
      </c>
      <c r="H148"/>
      <c r="I148" s="9">
        <f>G148*'Yen Conversion'!$E$15</f>
        <v>79.39617405202016</v>
      </c>
    </row>
    <row r="149" spans="3:9" ht="12.75">
      <c r="C149" t="s">
        <v>142</v>
      </c>
      <c r="G149" s="14"/>
      <c r="H149"/>
      <c r="I149" s="9">
        <v>1683.23</v>
      </c>
    </row>
    <row r="150" spans="3:9" ht="12.75">
      <c r="C150" t="s">
        <v>143</v>
      </c>
      <c r="G150" s="14">
        <v>21630</v>
      </c>
      <c r="H150"/>
      <c r="I150" s="9">
        <f>G150*'Yen Conversion'!$E$15</f>
        <v>183.6726464968124</v>
      </c>
    </row>
    <row r="151" spans="3:9" ht="12.75">
      <c r="C151" t="s">
        <v>211</v>
      </c>
      <c r="G151" s="14">
        <f>'Expense (Dollars)'!F91</f>
        <v>115126.89904502046</v>
      </c>
      <c r="H151"/>
      <c r="I151" s="9">
        <f>G151*'Yen Conversion'!$E$15</f>
        <v>977.6080550425452</v>
      </c>
    </row>
    <row r="152" spans="7:9" ht="12.75">
      <c r="G152" s="14"/>
      <c r="H152"/>
      <c r="I152" s="9"/>
    </row>
    <row r="153" spans="1:9" ht="12.75">
      <c r="A153" t="s">
        <v>58</v>
      </c>
      <c r="C153" t="s">
        <v>140</v>
      </c>
      <c r="G153" s="14">
        <v>53760</v>
      </c>
      <c r="H153"/>
      <c r="I153" s="9">
        <f>G153*'Yen Conversion'!$E$15</f>
        <v>456.50677187557255</v>
      </c>
    </row>
    <row r="154" spans="4:9" ht="12.75">
      <c r="D154" t="s">
        <v>168</v>
      </c>
      <c r="G154" s="14"/>
      <c r="H154"/>
      <c r="I154" s="9">
        <v>-123</v>
      </c>
    </row>
    <row r="155" spans="3:9" ht="12.75">
      <c r="C155" t="s">
        <v>96</v>
      </c>
      <c r="G155" s="14">
        <v>13700</v>
      </c>
      <c r="H155"/>
      <c r="I155" s="9">
        <f>G155*'Yen Conversion'!$E$15</f>
        <v>116.33450101739851</v>
      </c>
    </row>
    <row r="156" spans="3:9" ht="12.75">
      <c r="C156" t="s">
        <v>131</v>
      </c>
      <c r="G156" s="14">
        <v>4400</v>
      </c>
      <c r="H156"/>
      <c r="I156" s="9">
        <f>G156*'Yen Conversion'!$E$15</f>
        <v>37.36290543624478</v>
      </c>
    </row>
    <row r="157" spans="3:9" ht="12.75">
      <c r="C157" t="s">
        <v>97</v>
      </c>
      <c r="G157" s="14">
        <v>9350</v>
      </c>
      <c r="H157"/>
      <c r="I157" s="9">
        <f>G157*'Yen Conversion'!$E$15</f>
        <v>79.39617405202016</v>
      </c>
    </row>
    <row r="158" spans="3:9" ht="12.75">
      <c r="C158" t="s">
        <v>211</v>
      </c>
      <c r="G158" s="14">
        <f>'Expense (Dollars)'!F100</f>
        <v>58692.14461118691</v>
      </c>
      <c r="H158"/>
      <c r="I158" s="9">
        <f>G158*'Yen Conversion'!$E$15</f>
        <v>498.38842021776816</v>
      </c>
    </row>
    <row r="159" spans="7:9" ht="12.75">
      <c r="G159" s="14"/>
      <c r="H159"/>
      <c r="I159" s="9"/>
    </row>
    <row r="160" spans="1:9" ht="12.75">
      <c r="A160" t="s">
        <v>59</v>
      </c>
      <c r="C160" t="s">
        <v>140</v>
      </c>
      <c r="G160" s="14">
        <v>61740</v>
      </c>
      <c r="H160"/>
      <c r="I160" s="9">
        <f>G160*'Yen Conversion'!$E$15</f>
        <v>524.2694958258528</v>
      </c>
    </row>
    <row r="161" spans="4:9" ht="12.75">
      <c r="D161" t="s">
        <v>168</v>
      </c>
      <c r="G161" s="14"/>
      <c r="H161"/>
      <c r="I161" s="9">
        <v>-184</v>
      </c>
    </row>
    <row r="162" spans="3:9" ht="12.75">
      <c r="C162" t="s">
        <v>96</v>
      </c>
      <c r="G162" s="14">
        <v>27400</v>
      </c>
      <c r="H162"/>
      <c r="I162" s="9">
        <f>G162*'Yen Conversion'!$E$15</f>
        <v>232.66900203479702</v>
      </c>
    </row>
    <row r="163" spans="3:9" ht="12.75">
      <c r="C163" t="s">
        <v>131</v>
      </c>
      <c r="G163" s="14">
        <v>5800</v>
      </c>
      <c r="H163"/>
      <c r="I163" s="9">
        <f>G163*'Yen Conversion'!$E$15</f>
        <v>49.25110262050448</v>
      </c>
    </row>
    <row r="164" spans="3:9" ht="12.75">
      <c r="C164" t="s">
        <v>97</v>
      </c>
      <c r="G164" s="14">
        <v>9350</v>
      </c>
      <c r="H164"/>
      <c r="I164" s="9">
        <f>G164*'Yen Conversion'!$E$15</f>
        <v>79.39617405202016</v>
      </c>
    </row>
    <row r="165" spans="3:9" ht="12.75">
      <c r="C165" t="s">
        <v>170</v>
      </c>
      <c r="G165" s="14"/>
      <c r="H165"/>
      <c r="I165" s="9">
        <v>1339</v>
      </c>
    </row>
    <row r="166" spans="3:9" ht="12.75">
      <c r="C166" t="s">
        <v>144</v>
      </c>
      <c r="G166" s="14">
        <v>180000</v>
      </c>
      <c r="H166"/>
      <c r="I166" s="9">
        <f>G166*'Yen Conversion'!$E$15</f>
        <v>1528.4824951191044</v>
      </c>
    </row>
    <row r="167" spans="3:9" ht="12.75">
      <c r="C167" t="s">
        <v>145</v>
      </c>
      <c r="G167" s="14">
        <v>566022</v>
      </c>
      <c r="H167"/>
      <c r="I167" s="9">
        <f>G167*'Yen Conversion'!$E$15</f>
        <v>4806.415104735032</v>
      </c>
    </row>
    <row r="168" spans="3:9" ht="12.75">
      <c r="C168" t="s">
        <v>211</v>
      </c>
      <c r="G168" s="14">
        <f>'Expense (Dollars)'!F111</f>
        <v>85780.82673942701</v>
      </c>
      <c r="H168"/>
      <c r="I168" s="9">
        <f>G168*'Yen Conversion'!$E$15</f>
        <v>728.413844933661</v>
      </c>
    </row>
    <row r="169" spans="7:9" ht="12.75">
      <c r="G169" s="14"/>
      <c r="H169"/>
      <c r="I169" s="9"/>
    </row>
    <row r="170" spans="1:9" ht="12.75">
      <c r="A170" t="s">
        <v>60</v>
      </c>
      <c r="C170" t="s">
        <v>140</v>
      </c>
      <c r="G170" s="14">
        <v>84105</v>
      </c>
      <c r="H170"/>
      <c r="I170" s="9">
        <f>G170*'Yen Conversion'!$E$15</f>
        <v>714.1834458444016</v>
      </c>
    </row>
    <row r="171" spans="4:9" ht="12.75">
      <c r="D171" t="s">
        <v>168</v>
      </c>
      <c r="G171" s="14"/>
      <c r="H171"/>
      <c r="I171" s="9">
        <v>-164</v>
      </c>
    </row>
    <row r="172" spans="3:9" ht="12.75">
      <c r="C172" t="s">
        <v>96</v>
      </c>
      <c r="G172" s="14">
        <v>27400</v>
      </c>
      <c r="H172"/>
      <c r="I172" s="9">
        <f>G172*'Yen Conversion'!$E$15</f>
        <v>232.66900203479702</v>
      </c>
    </row>
    <row r="173" spans="3:9" ht="12.75">
      <c r="C173" t="s">
        <v>131</v>
      </c>
      <c r="G173" s="14">
        <v>5800</v>
      </c>
      <c r="H173"/>
      <c r="I173" s="9">
        <f>G173*'Yen Conversion'!$E$15</f>
        <v>49.25110262050448</v>
      </c>
    </row>
    <row r="174" spans="3:9" ht="12.75">
      <c r="C174" t="s">
        <v>97</v>
      </c>
      <c r="G174" s="14">
        <v>9350</v>
      </c>
      <c r="H174"/>
      <c r="I174" s="9">
        <f>G174*'Yen Conversion'!$E$15</f>
        <v>79.39617405202016</v>
      </c>
    </row>
    <row r="175" spans="3:9" ht="12.75">
      <c r="C175" t="s">
        <v>211</v>
      </c>
      <c r="G175" s="14">
        <f>'Expense (Dollars)'!F120</f>
        <v>133186.0204638472</v>
      </c>
      <c r="H175"/>
      <c r="I175" s="9">
        <f>G175*'Yen Conversion'!$E$15</f>
        <v>1130.9583381864738</v>
      </c>
    </row>
    <row r="176" spans="7:9" ht="12.75">
      <c r="G176" s="14"/>
      <c r="H176"/>
      <c r="I176" s="9"/>
    </row>
    <row r="177" spans="1:9" ht="12.75">
      <c r="A177" t="s">
        <v>61</v>
      </c>
      <c r="C177" t="s">
        <v>140</v>
      </c>
      <c r="G177" s="14">
        <v>149100</v>
      </c>
      <c r="H177"/>
      <c r="I177" s="9">
        <f>G177*'Yen Conversion'!$E$15</f>
        <v>1266.0930001236582</v>
      </c>
    </row>
    <row r="178" spans="4:9" ht="12.75">
      <c r="D178" t="s">
        <v>168</v>
      </c>
      <c r="G178" s="14"/>
      <c r="H178"/>
      <c r="I178" s="9">
        <v>-609</v>
      </c>
    </row>
    <row r="179" spans="3:9" ht="12.75">
      <c r="C179" t="s">
        <v>96</v>
      </c>
      <c r="G179" s="14">
        <v>54800</v>
      </c>
      <c r="H179"/>
      <c r="I179" s="9">
        <f>G179*'Yen Conversion'!$E$15</f>
        <v>465.33800406959404</v>
      </c>
    </row>
    <row r="180" spans="3:9" ht="12.75">
      <c r="C180" t="s">
        <v>131</v>
      </c>
      <c r="G180" s="14">
        <v>11600</v>
      </c>
      <c r="H180"/>
      <c r="I180" s="9">
        <f>G180*'Yen Conversion'!$E$15</f>
        <v>98.50220524100897</v>
      </c>
    </row>
    <row r="181" spans="3:9" ht="12.75">
      <c r="C181" t="s">
        <v>97</v>
      </c>
      <c r="G181" s="14">
        <v>18700</v>
      </c>
      <c r="H181"/>
      <c r="I181" s="9">
        <f>G181*'Yen Conversion'!$E$15</f>
        <v>158.79234810404031</v>
      </c>
    </row>
    <row r="182" spans="3:9" ht="12.75">
      <c r="C182" t="s">
        <v>211</v>
      </c>
      <c r="G182" s="14">
        <f>'Expense (Dollars)'!F128</f>
        <v>189620.77489768076</v>
      </c>
      <c r="H182"/>
      <c r="I182" s="9">
        <f>G182*'Yen Conversion'!$E$15</f>
        <v>1610.177973011251</v>
      </c>
    </row>
    <row r="183" spans="7:9" ht="12.75">
      <c r="G183" s="14"/>
      <c r="H183"/>
      <c r="I183" s="9"/>
    </row>
    <row r="184" spans="1:9" ht="12.75">
      <c r="A184" t="s">
        <v>62</v>
      </c>
      <c r="C184" t="s">
        <v>140</v>
      </c>
      <c r="G184" s="14">
        <v>79380</v>
      </c>
      <c r="H184"/>
      <c r="I184" s="9">
        <f>G184*'Yen Conversion'!$E$15</f>
        <v>674.0607803475251</v>
      </c>
    </row>
    <row r="185" spans="4:9" ht="12.75">
      <c r="D185" t="s">
        <v>168</v>
      </c>
      <c r="G185" s="14"/>
      <c r="H185"/>
      <c r="I185" s="9">
        <v>-88</v>
      </c>
    </row>
    <row r="186" spans="3:9" ht="12.75">
      <c r="C186" t="s">
        <v>96</v>
      </c>
      <c r="G186" s="14">
        <v>13700</v>
      </c>
      <c r="H186"/>
      <c r="I186" s="9">
        <f>G186*'Yen Conversion'!$E$15</f>
        <v>116.33450101739851</v>
      </c>
    </row>
    <row r="187" spans="3:9" ht="12.75">
      <c r="C187" t="s">
        <v>131</v>
      </c>
      <c r="G187" s="14">
        <v>4400</v>
      </c>
      <c r="H187"/>
      <c r="I187" s="9">
        <f>G187*'Yen Conversion'!$E$15</f>
        <v>37.36290543624478</v>
      </c>
    </row>
    <row r="188" spans="3:9" ht="12.75">
      <c r="C188" t="s">
        <v>97</v>
      </c>
      <c r="G188" s="14">
        <v>9350</v>
      </c>
      <c r="H188"/>
      <c r="I188" s="9">
        <f>G188*'Yen Conversion'!$E$15</f>
        <v>79.39617405202016</v>
      </c>
    </row>
    <row r="189" spans="3:9" ht="12.75">
      <c r="C189" t="s">
        <v>211</v>
      </c>
      <c r="G189" s="14">
        <f>'Expense (Dollars)'!F136</f>
        <v>88038.21691678035</v>
      </c>
      <c r="H189"/>
      <c r="I189" s="9">
        <f>G189*'Yen Conversion'!$E$15</f>
        <v>747.5826303266522</v>
      </c>
    </row>
    <row r="190" spans="7:9" ht="12.75">
      <c r="G190" s="14"/>
      <c r="H190"/>
      <c r="I190" s="9"/>
    </row>
    <row r="191" spans="1:9" ht="12.75">
      <c r="A191" t="s">
        <v>63</v>
      </c>
      <c r="C191" t="s">
        <v>140</v>
      </c>
      <c r="G191" s="14">
        <v>45150</v>
      </c>
      <c r="H191"/>
      <c r="I191" s="9">
        <f>G191*'Yen Conversion'!$E$15</f>
        <v>383.39435919237536</v>
      </c>
    </row>
    <row r="192" spans="4:9" ht="12.75">
      <c r="D192" t="s">
        <v>168</v>
      </c>
      <c r="G192" s="14"/>
      <c r="H192"/>
      <c r="I192" s="9">
        <v>-188</v>
      </c>
    </row>
    <row r="193" spans="3:9" ht="12.75">
      <c r="C193" t="s">
        <v>96</v>
      </c>
      <c r="G193" s="14">
        <v>27800</v>
      </c>
      <c r="H193"/>
      <c r="I193" s="9">
        <f>G193*'Yen Conversion'!$E$15</f>
        <v>236.06562980172836</v>
      </c>
    </row>
    <row r="194" spans="3:9" ht="12.75">
      <c r="C194" t="s">
        <v>131</v>
      </c>
      <c r="G194" s="14">
        <v>5800</v>
      </c>
      <c r="H194"/>
      <c r="I194" s="9">
        <f>G194*'Yen Conversion'!$E$15</f>
        <v>49.25110262050448</v>
      </c>
    </row>
    <row r="195" spans="3:9" ht="12.75">
      <c r="C195" t="s">
        <v>97</v>
      </c>
      <c r="G195" s="14">
        <v>9350</v>
      </c>
      <c r="H195"/>
      <c r="I195" s="9">
        <f>G195*'Yen Conversion'!$E$15</f>
        <v>79.39617405202016</v>
      </c>
    </row>
    <row r="196" spans="3:9" ht="12.75">
      <c r="C196" t="s">
        <v>211</v>
      </c>
      <c r="G196" s="14">
        <f>'Expense (Dollars)'!F144</f>
        <v>42890.413369713504</v>
      </c>
      <c r="H196"/>
      <c r="I196" s="9">
        <f>G196*'Yen Conversion'!$E$15</f>
        <v>364.2069224668305</v>
      </c>
    </row>
    <row r="197" spans="7:9" ht="12.75">
      <c r="G197" s="14"/>
      <c r="H197"/>
      <c r="I197" s="9"/>
    </row>
    <row r="198" spans="1:9" ht="12.75">
      <c r="A198" t="s">
        <v>64</v>
      </c>
      <c r="C198" t="s">
        <v>140</v>
      </c>
      <c r="G198" s="14">
        <v>61425</v>
      </c>
      <c r="H198"/>
      <c r="I198" s="9">
        <f>G198*'Yen Conversion'!$E$15</f>
        <v>521.5946514593944</v>
      </c>
    </row>
    <row r="199" spans="4:9" ht="12.75">
      <c r="D199" t="s">
        <v>168</v>
      </c>
      <c r="G199" s="14"/>
      <c r="H199"/>
      <c r="I199" s="9">
        <v>-276</v>
      </c>
    </row>
    <row r="200" spans="3:9" ht="12.75">
      <c r="C200" t="s">
        <v>96</v>
      </c>
      <c r="G200" s="14">
        <v>13700</v>
      </c>
      <c r="H200"/>
      <c r="I200" s="9">
        <f>G200*'Yen Conversion'!$E$15</f>
        <v>116.33450101739851</v>
      </c>
    </row>
    <row r="201" spans="3:9" ht="12.75">
      <c r="C201" t="s">
        <v>131</v>
      </c>
      <c r="G201" s="14">
        <v>4400</v>
      </c>
      <c r="H201"/>
      <c r="I201" s="9">
        <f>G201*'Yen Conversion'!$E$15</f>
        <v>37.36290543624478</v>
      </c>
    </row>
    <row r="202" spans="3:9" ht="12.75">
      <c r="C202" t="s">
        <v>97</v>
      </c>
      <c r="G202" s="14">
        <v>9350</v>
      </c>
      <c r="H202"/>
      <c r="I202" s="9">
        <f>G202*'Yen Conversion'!$E$15</f>
        <v>79.39617405202016</v>
      </c>
    </row>
    <row r="203" spans="3:9" ht="12.75">
      <c r="C203" t="s">
        <v>211</v>
      </c>
      <c r="G203" s="14">
        <f>'Expense (Dollars)'!F152</f>
        <v>47405.19372442019</v>
      </c>
      <c r="H203"/>
      <c r="I203" s="9">
        <f>G203*'Yen Conversion'!$E$15</f>
        <v>402.54449325281274</v>
      </c>
    </row>
    <row r="204" spans="7:9" ht="12.75">
      <c r="G204" s="14"/>
      <c r="H204"/>
      <c r="I204" s="9"/>
    </row>
    <row r="205" spans="1:9" ht="12.75">
      <c r="A205" t="s">
        <v>146</v>
      </c>
      <c r="C205" t="s">
        <v>140</v>
      </c>
      <c r="G205" s="14">
        <v>282240</v>
      </c>
      <c r="H205"/>
      <c r="I205" s="9">
        <f>G205*'Yen Conversion'!$E$15</f>
        <v>2396.660552346756</v>
      </c>
    </row>
    <row r="206" spans="4:9" ht="12.75">
      <c r="D206" t="s">
        <v>168</v>
      </c>
      <c r="G206" s="14"/>
      <c r="H206"/>
      <c r="I206" s="9">
        <v>-983</v>
      </c>
    </row>
    <row r="207" spans="3:9" ht="12.75">
      <c r="C207" t="s">
        <v>96</v>
      </c>
      <c r="G207" s="14">
        <v>130600</v>
      </c>
      <c r="H207"/>
      <c r="I207" s="9">
        <f>G207*'Yen Conversion'!$E$15</f>
        <v>1108.9989659030837</v>
      </c>
    </row>
    <row r="208" spans="3:9" ht="12.75">
      <c r="C208" t="s">
        <v>131</v>
      </c>
      <c r="G208" s="14">
        <v>168800</v>
      </c>
      <c r="H208"/>
      <c r="I208" s="9">
        <f>G208*'Yen Conversion'!$E$15</f>
        <v>1433.3769176450269</v>
      </c>
    </row>
    <row r="209" spans="3:9" ht="12.75">
      <c r="C209" t="s">
        <v>97</v>
      </c>
      <c r="G209" s="14">
        <v>18700</v>
      </c>
      <c r="H209"/>
      <c r="I209" s="9">
        <f>G209*'Yen Conversion'!$E$15</f>
        <v>158.79234810404031</v>
      </c>
    </row>
    <row r="210" spans="3:9" ht="12.75">
      <c r="C210" t="s">
        <v>211</v>
      </c>
      <c r="G210" s="14">
        <f>'Expense (Dollars)'!F160</f>
        <v>641098.8103683492</v>
      </c>
      <c r="H210"/>
      <c r="I210" s="9">
        <f>G210*'Yen Conversion'!$E$15</f>
        <v>5443.935051609466</v>
      </c>
    </row>
    <row r="211" spans="7:9" ht="12.75">
      <c r="G211" s="14"/>
      <c r="H211"/>
      <c r="I211" s="9"/>
    </row>
    <row r="212" spans="1:9" ht="12.75">
      <c r="A212" t="s">
        <v>147</v>
      </c>
      <c r="C212" t="s">
        <v>140</v>
      </c>
      <c r="G212" s="14">
        <v>158760</v>
      </c>
      <c r="H212"/>
      <c r="I212" s="9">
        <f>G212*'Yen Conversion'!$E$15</f>
        <v>1348.1215606950502</v>
      </c>
    </row>
    <row r="213" spans="4:9" ht="12.75">
      <c r="D213" t="s">
        <v>168</v>
      </c>
      <c r="G213" s="14"/>
      <c r="H213"/>
      <c r="I213" s="9">
        <v>-717</v>
      </c>
    </row>
    <row r="214" spans="3:9" ht="12.75">
      <c r="C214" t="s">
        <v>96</v>
      </c>
      <c r="G214" s="14">
        <v>27400</v>
      </c>
      <c r="H214"/>
      <c r="I214" s="9">
        <f>G214*'Yen Conversion'!$E$15</f>
        <v>232.66900203479702</v>
      </c>
    </row>
    <row r="215" spans="3:9" ht="12.75">
      <c r="C215" t="s">
        <v>131</v>
      </c>
      <c r="G215" s="14">
        <v>5800</v>
      </c>
      <c r="H215"/>
      <c r="I215" s="9">
        <f>G215*'Yen Conversion'!$E$15</f>
        <v>49.25110262050448</v>
      </c>
    </row>
    <row r="216" spans="3:9" ht="12.75">
      <c r="C216" t="s">
        <v>97</v>
      </c>
      <c r="G216" s="14">
        <v>8500</v>
      </c>
      <c r="H216"/>
      <c r="I216" s="9">
        <f>G216*'Yen Conversion'!$E$15</f>
        <v>72.17834004729104</v>
      </c>
    </row>
    <row r="217" spans="3:9" ht="12.75">
      <c r="C217" t="s">
        <v>211</v>
      </c>
      <c r="G217" s="14">
        <f>'Expense (Dollars)'!F168</f>
        <v>119641.67939972715</v>
      </c>
      <c r="H217"/>
      <c r="I217" s="9">
        <f>G217*'Yen Conversion'!$E$15</f>
        <v>1015.9456258285273</v>
      </c>
    </row>
    <row r="218" spans="4:10" s="3" customFormat="1" ht="12.75">
      <c r="D218" s="3" t="s">
        <v>227</v>
      </c>
      <c r="G218" s="15"/>
      <c r="J218" s="43">
        <f>SUM(I137:I217)</f>
        <v>35912.31179288395</v>
      </c>
    </row>
    <row r="219" spans="7:9" ht="12.75">
      <c r="G219" s="14"/>
      <c r="H219"/>
      <c r="I219" s="9"/>
    </row>
    <row r="220" spans="7:9" ht="12.75">
      <c r="G220" s="14"/>
      <c r="H220"/>
      <c r="I220" s="9"/>
    </row>
    <row r="221" spans="1:9" ht="12.75">
      <c r="A221" t="s">
        <v>148</v>
      </c>
      <c r="G221" s="14"/>
      <c r="H221"/>
      <c r="I221" s="9"/>
    </row>
    <row r="222" spans="1:9" ht="12.75">
      <c r="A222" t="s">
        <v>50</v>
      </c>
      <c r="C222" t="s">
        <v>130</v>
      </c>
      <c r="G222" s="14">
        <v>32650</v>
      </c>
      <c r="H222"/>
      <c r="I222" s="9">
        <f>G222*'Yen Conversion'!$E$15</f>
        <v>277.2497414757709</v>
      </c>
    </row>
    <row r="223" spans="3:9" ht="12.75">
      <c r="C223" t="s">
        <v>131</v>
      </c>
      <c r="G223" s="14">
        <v>42200</v>
      </c>
      <c r="H223"/>
      <c r="I223" s="9">
        <f>G223*'Yen Conversion'!$E$15</f>
        <v>358.3442294112567</v>
      </c>
    </row>
    <row r="224" spans="3:9" ht="12.75">
      <c r="C224" t="s">
        <v>97</v>
      </c>
      <c r="G224" s="14">
        <v>4250</v>
      </c>
      <c r="H224"/>
      <c r="I224" s="9">
        <f>G224*'Yen Conversion'!$E$15</f>
        <v>36.08917002364552</v>
      </c>
    </row>
    <row r="225" spans="3:9" ht="12.75">
      <c r="C225" t="s">
        <v>171</v>
      </c>
      <c r="G225" s="14"/>
      <c r="H225"/>
      <c r="I225" s="9">
        <v>705</v>
      </c>
    </row>
    <row r="226" spans="3:9" ht="12.75">
      <c r="C226" t="s">
        <v>210</v>
      </c>
      <c r="G226" s="14">
        <f>'Expense (Dollars)'!F179</f>
        <v>154384.98287671234</v>
      </c>
      <c r="H226"/>
      <c r="I226" s="9">
        <f>G226*'Yen Conversion'!$E$15</f>
        <v>1310.970799090653</v>
      </c>
    </row>
    <row r="227" spans="7:9" ht="12.75">
      <c r="G227" s="14"/>
      <c r="H227"/>
      <c r="I227" s="9"/>
    </row>
    <row r="228" spans="1:9" ht="12.75">
      <c r="A228" t="s">
        <v>51</v>
      </c>
      <c r="C228" t="s">
        <v>130</v>
      </c>
      <c r="G228" s="14">
        <v>32650</v>
      </c>
      <c r="H228"/>
      <c r="I228" s="9">
        <f>G228*'Yen Conversion'!$E$15</f>
        <v>277.2497414757709</v>
      </c>
    </row>
    <row r="229" spans="3:9" ht="12.75">
      <c r="C229" t="s">
        <v>131</v>
      </c>
      <c r="G229" s="14">
        <v>42200</v>
      </c>
      <c r="H229"/>
      <c r="I229" s="9">
        <f>G229*'Yen Conversion'!$E$15</f>
        <v>358.3442294112567</v>
      </c>
    </row>
    <row r="230" spans="3:9" ht="12.75">
      <c r="C230" t="s">
        <v>97</v>
      </c>
      <c r="G230" s="14">
        <v>4250</v>
      </c>
      <c r="H230"/>
      <c r="I230" s="9">
        <f>G230*'Yen Conversion'!$E$15</f>
        <v>36.08917002364552</v>
      </c>
    </row>
    <row r="231" spans="3:9" ht="12.75">
      <c r="C231" t="s">
        <v>136</v>
      </c>
      <c r="G231" s="14"/>
      <c r="H231"/>
      <c r="I231" s="9">
        <v>2045</v>
      </c>
    </row>
    <row r="232" spans="3:9" ht="12.75">
      <c r="C232" t="s">
        <v>210</v>
      </c>
      <c r="G232" s="14">
        <f>'Expense (Dollars)'!F186</f>
        <v>349939.29452054796</v>
      </c>
      <c r="H232"/>
      <c r="I232" s="9">
        <f>G232*'Yen Conversion'!$E$15</f>
        <v>2971.5338112721465</v>
      </c>
    </row>
    <row r="233" spans="7:9" ht="12.75">
      <c r="G233" s="14"/>
      <c r="H233"/>
      <c r="I233" s="9"/>
    </row>
    <row r="234" spans="1:9" ht="12.75">
      <c r="A234" t="s">
        <v>52</v>
      </c>
      <c r="C234" t="s">
        <v>130</v>
      </c>
      <c r="G234" s="14">
        <v>23300</v>
      </c>
      <c r="H234"/>
      <c r="I234" s="9">
        <f>G234*'Yen Conversion'!$E$15</f>
        <v>197.85356742375075</v>
      </c>
    </row>
    <row r="235" spans="3:9" ht="12.75">
      <c r="C235" t="s">
        <v>131</v>
      </c>
      <c r="G235" s="14">
        <v>38000</v>
      </c>
      <c r="H235"/>
      <c r="I235" s="9">
        <f>G235*'Yen Conversion'!$E$15</f>
        <v>322.67963785847763</v>
      </c>
    </row>
    <row r="236" spans="3:9" ht="12.75">
      <c r="C236" t="s">
        <v>97</v>
      </c>
      <c r="G236" s="14">
        <v>4250</v>
      </c>
      <c r="H236"/>
      <c r="I236" s="9">
        <f>G236*'Yen Conversion'!$E$15</f>
        <v>36.08917002364552</v>
      </c>
    </row>
    <row r="237" spans="3:9" ht="12.75">
      <c r="C237" t="s">
        <v>136</v>
      </c>
      <c r="G237" s="14"/>
      <c r="H237"/>
      <c r="I237" s="9">
        <v>1850</v>
      </c>
    </row>
    <row r="238" spans="3:9" ht="12.75">
      <c r="C238" t="s">
        <v>210</v>
      </c>
      <c r="G238" s="14">
        <f>'Expense (Dollars)'!F193</f>
        <v>332785.40753424657</v>
      </c>
      <c r="H238"/>
      <c r="I238" s="9">
        <f>G238*'Yen Conversion'!$E$15</f>
        <v>2825.8703891509626</v>
      </c>
    </row>
    <row r="239" spans="7:9" ht="12.75">
      <c r="G239" s="14"/>
      <c r="H239"/>
      <c r="I239" s="9"/>
    </row>
    <row r="240" spans="1:9" ht="12.75">
      <c r="A240" t="s">
        <v>53</v>
      </c>
      <c r="C240" t="s">
        <v>130</v>
      </c>
      <c r="G240" s="14">
        <v>23300</v>
      </c>
      <c r="H240"/>
      <c r="I240" s="9">
        <f>G240*'Yen Conversion'!$E$15</f>
        <v>197.85356742375075</v>
      </c>
    </row>
    <row r="241" spans="3:9" ht="12.75">
      <c r="C241" t="s">
        <v>131</v>
      </c>
      <c r="G241" s="14">
        <v>38000</v>
      </c>
      <c r="H241"/>
      <c r="I241" s="9">
        <f>G241*'Yen Conversion'!$E$15</f>
        <v>322.67963785847763</v>
      </c>
    </row>
    <row r="242" spans="3:9" ht="12.75">
      <c r="C242" t="s">
        <v>97</v>
      </c>
      <c r="G242" s="14">
        <v>4250</v>
      </c>
      <c r="H242"/>
      <c r="I242" s="9">
        <f>G242*'Yen Conversion'!$E$15</f>
        <v>36.08917002364552</v>
      </c>
    </row>
    <row r="243" spans="3:9" ht="12.75">
      <c r="C243" t="s">
        <v>136</v>
      </c>
      <c r="G243" s="14"/>
      <c r="H243"/>
      <c r="I243" s="9">
        <v>1500</v>
      </c>
    </row>
    <row r="244" spans="3:9" ht="12.75">
      <c r="C244" t="s">
        <v>210</v>
      </c>
      <c r="G244" s="14">
        <f>'Expense (Dollars)'!F200</f>
        <v>164677.31506849313</v>
      </c>
      <c r="H244"/>
      <c r="I244" s="9">
        <f>G244*'Yen Conversion'!$E$15</f>
        <v>1398.3688523633627</v>
      </c>
    </row>
    <row r="245" spans="4:10" s="3" customFormat="1" ht="12.75">
      <c r="D245" s="3" t="s">
        <v>228</v>
      </c>
      <c r="G245" s="15"/>
      <c r="J245" s="47">
        <f>SUM(I222:I244)</f>
        <v>17063.354884310218</v>
      </c>
    </row>
    <row r="246" spans="7:9" ht="12.75">
      <c r="G246" s="14"/>
      <c r="H246"/>
      <c r="I246" s="9"/>
    </row>
    <row r="247" spans="4:10" s="3" customFormat="1" ht="12.75">
      <c r="D247" s="3" t="s">
        <v>220</v>
      </c>
      <c r="G247" s="15"/>
      <c r="J247" s="47">
        <f>SUM(J245+J218+J134+J129+J90)</f>
        <v>317875.52337555465</v>
      </c>
    </row>
    <row r="248" spans="7:9" ht="12.75">
      <c r="G248" s="14"/>
      <c r="H248"/>
      <c r="I248" s="9"/>
    </row>
    <row r="249" spans="6:10" ht="12.75">
      <c r="F249" s="3" t="s">
        <v>392</v>
      </c>
      <c r="G249" s="3" t="s">
        <v>237</v>
      </c>
      <c r="H249"/>
      <c r="I249" s="9"/>
      <c r="J249" s="11">
        <f>J62-J247</f>
        <v>38704.41000000003</v>
      </c>
    </row>
    <row r="250" spans="1:8" ht="12.75">
      <c r="A250" t="s">
        <v>161</v>
      </c>
      <c r="F250" s="14"/>
      <c r="H250" s="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9"/>
  <sheetViews>
    <sheetView workbookViewId="0" topLeftCell="A1">
      <selection activeCell="K278" sqref="K278"/>
    </sheetView>
  </sheetViews>
  <sheetFormatPr defaultColWidth="9.140625" defaultRowHeight="12.75"/>
  <cols>
    <col min="7" max="7" width="11.7109375" style="0" hidden="1" customWidth="1"/>
    <col min="8" max="9" width="9.140625" style="10" customWidth="1"/>
  </cols>
  <sheetData>
    <row r="1" ht="12.75">
      <c r="C1" s="6" t="s">
        <v>238</v>
      </c>
    </row>
    <row r="4" ht="12.75">
      <c r="A4" s="3" t="s">
        <v>239</v>
      </c>
    </row>
    <row r="5" spans="1:7" ht="12.75">
      <c r="A5" t="s">
        <v>3</v>
      </c>
      <c r="G5" s="14"/>
    </row>
    <row r="6" spans="2:8" ht="12.75">
      <c r="B6" t="s">
        <v>4</v>
      </c>
      <c r="G6" s="14">
        <v>3000000</v>
      </c>
      <c r="H6" s="10">
        <f>G6*'Yen Conversion'!$E$15</f>
        <v>25474.708251985077</v>
      </c>
    </row>
    <row r="7" spans="2:8" ht="12.75">
      <c r="B7" t="s">
        <v>5</v>
      </c>
      <c r="G7" s="14">
        <v>1550000</v>
      </c>
      <c r="H7" s="10">
        <f>G7*'Yen Conversion'!$E$15</f>
        <v>13161.932596858956</v>
      </c>
    </row>
    <row r="8" spans="1:8" ht="12.75">
      <c r="A8" t="s">
        <v>388</v>
      </c>
      <c r="G8" s="14">
        <v>8100000</v>
      </c>
      <c r="H8" s="10">
        <f>G8*'Yen Conversion'!$E$15</f>
        <v>68781.7122803597</v>
      </c>
    </row>
    <row r="9" spans="2:8" ht="12.75">
      <c r="B9" t="s">
        <v>36</v>
      </c>
      <c r="G9" s="14"/>
      <c r="H9" s="10">
        <v>3000</v>
      </c>
    </row>
    <row r="10" spans="2:8" ht="12.75">
      <c r="B10" t="s">
        <v>37</v>
      </c>
      <c r="G10" s="14"/>
      <c r="H10" s="10">
        <v>1500</v>
      </c>
    </row>
    <row r="11" spans="2:8" s="29" customFormat="1" ht="12.75">
      <c r="B11" s="29" t="s">
        <v>195</v>
      </c>
      <c r="G11" s="30"/>
      <c r="H11" s="31">
        <v>21300</v>
      </c>
    </row>
    <row r="12" spans="1:8" s="29" customFormat="1" ht="12.75">
      <c r="A12" s="29" t="s">
        <v>240</v>
      </c>
      <c r="G12" s="30"/>
      <c r="H12" s="31"/>
    </row>
    <row r="13" spans="2:8" ht="12.75">
      <c r="B13" t="s">
        <v>41</v>
      </c>
      <c r="G13" s="14"/>
      <c r="H13" s="10">
        <v>85281.01</v>
      </c>
    </row>
    <row r="14" spans="2:8" ht="12.75">
      <c r="B14" t="s">
        <v>42</v>
      </c>
      <c r="G14" s="14"/>
      <c r="H14" s="10">
        <v>12480</v>
      </c>
    </row>
    <row r="15" spans="2:8" ht="12.75">
      <c r="B15" t="s">
        <v>43</v>
      </c>
      <c r="G15" s="14"/>
      <c r="H15" s="10">
        <v>6460</v>
      </c>
    </row>
    <row r="16" spans="2:8" ht="12.75">
      <c r="B16" t="s">
        <v>44</v>
      </c>
      <c r="G16" s="14"/>
      <c r="H16" s="10">
        <v>16250</v>
      </c>
    </row>
    <row r="17" spans="2:8" ht="12.75">
      <c r="B17" t="s">
        <v>45</v>
      </c>
      <c r="G17" s="14"/>
      <c r="H17" s="10">
        <v>1740</v>
      </c>
    </row>
    <row r="18" spans="2:8" ht="12.75">
      <c r="B18" t="s">
        <v>46</v>
      </c>
      <c r="G18" s="14"/>
      <c r="H18" s="10">
        <v>1650</v>
      </c>
    </row>
    <row r="19" spans="2:8" ht="12.75">
      <c r="B19" t="s">
        <v>162</v>
      </c>
      <c r="G19" s="14"/>
      <c r="H19" s="10">
        <v>4667</v>
      </c>
    </row>
    <row r="20" spans="2:8" ht="12.75">
      <c r="B20" t="s">
        <v>47</v>
      </c>
      <c r="G20" s="14"/>
      <c r="H20" s="10">
        <v>590</v>
      </c>
    </row>
    <row r="21" spans="2:8" ht="12.75">
      <c r="B21" t="s">
        <v>48</v>
      </c>
      <c r="G21" s="14"/>
      <c r="H21" s="13">
        <v>250</v>
      </c>
    </row>
    <row r="22" spans="3:9" s="3" customFormat="1" ht="12.75">
      <c r="C22" s="3" t="s">
        <v>164</v>
      </c>
      <c r="G22" s="15"/>
      <c r="H22" s="11"/>
      <c r="I22" s="11">
        <f>SUM(H6:H21)</f>
        <v>262586.36312920373</v>
      </c>
    </row>
    <row r="24" spans="1:9" ht="12.75">
      <c r="A24" s="3" t="s">
        <v>94</v>
      </c>
      <c r="G24" s="17"/>
      <c r="I24" s="37"/>
    </row>
    <row r="25" spans="2:8" ht="12.75">
      <c r="B25" t="s">
        <v>95</v>
      </c>
      <c r="G25" s="17">
        <v>3064696</v>
      </c>
      <c r="H25" s="9">
        <f>G25*'Yen Conversion'!$E$15+180</f>
        <v>26204.07882700855</v>
      </c>
    </row>
    <row r="26" spans="3:8" ht="12.75">
      <c r="C26" t="s">
        <v>168</v>
      </c>
      <c r="G26" s="36"/>
      <c r="H26" s="9">
        <v>-840</v>
      </c>
    </row>
    <row r="27" spans="2:8" ht="12.75">
      <c r="B27" t="s">
        <v>96</v>
      </c>
      <c r="G27" s="17">
        <v>1198900</v>
      </c>
      <c r="H27" s="9">
        <f>G27*'Yen Conversion'!$E$15</f>
        <v>10180.542574434969</v>
      </c>
    </row>
    <row r="28" spans="2:8" ht="12.75">
      <c r="B28" t="s">
        <v>78</v>
      </c>
      <c r="G28" s="17">
        <v>863100</v>
      </c>
      <c r="H28" s="9">
        <f>G28*'Yen Conversion'!$E$15</f>
        <v>7329.073564096107</v>
      </c>
    </row>
    <row r="29" spans="2:8" ht="12.75">
      <c r="B29" t="s">
        <v>196</v>
      </c>
      <c r="G29" s="17">
        <v>645400</v>
      </c>
      <c r="H29" s="9">
        <f>G29*'Yen Conversion'!$E$15</f>
        <v>5480.458901943723</v>
      </c>
    </row>
    <row r="30" spans="2:8" ht="12.75">
      <c r="B30" t="s">
        <v>99</v>
      </c>
      <c r="G30" s="17">
        <v>122593</v>
      </c>
      <c r="H30" s="9">
        <f>G30*'Yen Conversion'!$E$15</f>
        <v>1041.0069695785355</v>
      </c>
    </row>
    <row r="31" spans="2:8" ht="12.75">
      <c r="B31" t="s">
        <v>197</v>
      </c>
      <c r="G31" s="14">
        <v>14000</v>
      </c>
      <c r="H31" s="9">
        <f>G31*'Yen Conversion'!$E$15</f>
        <v>118.88197184259703</v>
      </c>
    </row>
    <row r="32" spans="2:8" ht="12.75">
      <c r="B32" t="s">
        <v>98</v>
      </c>
      <c r="G32" s="17"/>
      <c r="H32" s="9">
        <v>5600.55</v>
      </c>
    </row>
    <row r="33" spans="2:8" ht="12.75">
      <c r="B33" t="s">
        <v>100</v>
      </c>
      <c r="G33" s="17">
        <v>1415696</v>
      </c>
      <c r="H33" s="9">
        <f>G33*'Yen Conversion'!$E$15</f>
        <v>12021.480857834087</v>
      </c>
    </row>
    <row r="34" spans="2:8" ht="12.75">
      <c r="B34" t="s">
        <v>101</v>
      </c>
      <c r="G34" s="17">
        <v>677250</v>
      </c>
      <c r="H34" s="9">
        <f>G34*'Yen Conversion'!$E$15</f>
        <v>5750.9153878856305</v>
      </c>
    </row>
    <row r="35" spans="2:8" ht="12.75">
      <c r="B35" t="s">
        <v>102</v>
      </c>
      <c r="G35" s="17">
        <v>453411</v>
      </c>
      <c r="H35" s="9">
        <f>G35*'Yen Conversion'!$E$15</f>
        <v>3850.1709810802686</v>
      </c>
    </row>
    <row r="36" spans="2:8" ht="12.75">
      <c r="B36" t="s">
        <v>103</v>
      </c>
      <c r="G36" s="17"/>
      <c r="H36" s="9"/>
    </row>
    <row r="37" spans="3:8" ht="12.75">
      <c r="C37" t="s">
        <v>104</v>
      </c>
      <c r="G37" s="17">
        <v>1147650</v>
      </c>
      <c r="H37" s="9">
        <f>G37*'Yen Conversion'!$E$15</f>
        <v>9745.34964179689</v>
      </c>
    </row>
    <row r="38" spans="3:8" ht="12.75">
      <c r="C38" t="s">
        <v>105</v>
      </c>
      <c r="G38" s="17">
        <v>1087800</v>
      </c>
      <c r="H38" s="9">
        <f>G38*'Yen Conversion'!$E$15</f>
        <v>9237.129212169788</v>
      </c>
    </row>
    <row r="39" spans="3:8" ht="12.75">
      <c r="C39" t="s">
        <v>106</v>
      </c>
      <c r="G39" s="17">
        <v>117600</v>
      </c>
      <c r="H39" s="9">
        <f>G39*'Yen Conversion'!$E$15</f>
        <v>998.608563477815</v>
      </c>
    </row>
    <row r="40" spans="2:8" ht="12.75">
      <c r="B40" t="s">
        <v>107</v>
      </c>
      <c r="G40" s="17"/>
      <c r="H40" s="9"/>
    </row>
    <row r="41" spans="3:8" ht="12.75">
      <c r="C41" t="s">
        <v>108</v>
      </c>
      <c r="G41" s="17">
        <v>2100000</v>
      </c>
      <c r="H41" s="9">
        <f>G41*'Yen Conversion'!$E$15</f>
        <v>17832.295776389554</v>
      </c>
    </row>
    <row r="42" spans="3:8" ht="12.75">
      <c r="C42" t="s">
        <v>109</v>
      </c>
      <c r="G42" s="17">
        <v>630000</v>
      </c>
      <c r="H42" s="9">
        <f>G42*'Yen Conversion'!$E$15</f>
        <v>5349.688732916866</v>
      </c>
    </row>
    <row r="43" spans="3:8" ht="12.75">
      <c r="C43" t="s">
        <v>110</v>
      </c>
      <c r="G43" s="17">
        <v>40688</v>
      </c>
      <c r="H43" s="9">
        <f>G43*'Yen Conversion'!$E$15</f>
        <v>345.50497645225624</v>
      </c>
    </row>
    <row r="44" spans="3:8" ht="12.75">
      <c r="C44" t="s">
        <v>111</v>
      </c>
      <c r="G44" s="17">
        <v>34440</v>
      </c>
      <c r="H44" s="9">
        <f>G44*'Yen Conversion'!$E$15</f>
        <v>292.44965073278865</v>
      </c>
    </row>
    <row r="45" spans="2:8" ht="12.75">
      <c r="B45" t="s">
        <v>112</v>
      </c>
      <c r="G45" s="17">
        <v>271372</v>
      </c>
      <c r="H45" s="9">
        <f>G45*'Yen Conversion'!$E$15</f>
        <v>2304.374175919231</v>
      </c>
    </row>
    <row r="46" spans="2:8" ht="12.75">
      <c r="B46" t="s">
        <v>113</v>
      </c>
      <c r="G46" s="17">
        <v>311850</v>
      </c>
      <c r="H46" s="9">
        <f>G46*'Yen Conversion'!$E$15</f>
        <v>2648.095922793849</v>
      </c>
    </row>
    <row r="47" spans="2:8" ht="12.75">
      <c r="B47" t="s">
        <v>114</v>
      </c>
      <c r="G47" s="17">
        <v>108045</v>
      </c>
      <c r="H47" s="9">
        <f>G47*'Yen Conversion'!$E$15</f>
        <v>917.4716176952425</v>
      </c>
    </row>
    <row r="48" spans="2:8" ht="12.75">
      <c r="B48" t="s">
        <v>115</v>
      </c>
      <c r="G48" s="17">
        <v>370000</v>
      </c>
      <c r="H48" s="9">
        <f>G48*'Yen Conversion'!$E$15</f>
        <v>3141.8806844114924</v>
      </c>
    </row>
    <row r="49" spans="2:8" ht="12.75">
      <c r="B49" t="s">
        <v>116</v>
      </c>
      <c r="G49" s="17">
        <v>265188</v>
      </c>
      <c r="H49" s="9">
        <f>G49*'Yen Conversion'!$E$15</f>
        <v>2251.862310642473</v>
      </c>
    </row>
    <row r="50" spans="2:8" ht="12.75">
      <c r="B50" t="s">
        <v>117</v>
      </c>
      <c r="G50" s="17">
        <v>25200</v>
      </c>
      <c r="H50" s="9">
        <f>G50*'Yen Conversion'!$E$15</f>
        <v>213.98754931667463</v>
      </c>
    </row>
    <row r="51" spans="2:8" ht="12.75">
      <c r="B51" t="s">
        <v>118</v>
      </c>
      <c r="G51" s="17">
        <v>132905</v>
      </c>
      <c r="H51" s="9">
        <f>G51*'Yen Conversion'!$E$15</f>
        <v>1128.5720334100256</v>
      </c>
    </row>
    <row r="52" spans="2:8" ht="12.75">
      <c r="B52" t="s">
        <v>169</v>
      </c>
      <c r="G52" s="17"/>
      <c r="H52" s="9">
        <v>19800</v>
      </c>
    </row>
    <row r="53" spans="2:8" ht="12.75">
      <c r="B53" t="s">
        <v>119</v>
      </c>
      <c r="G53" s="17">
        <v>60637</v>
      </c>
      <c r="H53" s="9">
        <f>G53*'Yen Conversion'!$E$15</f>
        <v>514.9032947585397</v>
      </c>
    </row>
    <row r="54" spans="2:8" ht="12.75">
      <c r="B54" t="s">
        <v>120</v>
      </c>
      <c r="G54" s="17">
        <v>429086</v>
      </c>
      <c r="H54" s="9">
        <f>G54*'Yen Conversion'!$E$15</f>
        <v>3643.613555003756</v>
      </c>
    </row>
    <row r="55" spans="2:8" ht="12.75">
      <c r="B55" t="s">
        <v>121</v>
      </c>
      <c r="G55" s="17">
        <v>169758</v>
      </c>
      <c r="H55" s="9">
        <f>G55*'Yen Conversion'!$E$15</f>
        <v>1441.5118411468275</v>
      </c>
    </row>
    <row r="56" spans="2:8" ht="12.75">
      <c r="B56" t="s">
        <v>122</v>
      </c>
      <c r="G56" s="17">
        <v>520202</v>
      </c>
      <c r="H56" s="9">
        <f>G56*'Yen Conversion'!$E$15</f>
        <v>4417.331394033047</v>
      </c>
    </row>
    <row r="57" spans="2:8" ht="12.75">
      <c r="B57" t="s">
        <v>153</v>
      </c>
      <c r="G57" s="17"/>
      <c r="H57" s="9">
        <v>5215.65</v>
      </c>
    </row>
    <row r="58" spans="2:8" ht="12.75">
      <c r="B58" t="s">
        <v>154</v>
      </c>
      <c r="G58" s="17"/>
      <c r="H58" s="9">
        <v>1785.65</v>
      </c>
    </row>
    <row r="59" spans="2:8" ht="12.75">
      <c r="B59" t="s">
        <v>155</v>
      </c>
      <c r="G59" s="17"/>
      <c r="H59" s="9">
        <v>900</v>
      </c>
    </row>
    <row r="60" spans="2:8" ht="12.75">
      <c r="B60" t="s">
        <v>124</v>
      </c>
      <c r="G60" s="17">
        <v>565437</v>
      </c>
      <c r="H60" s="9">
        <f>G60*'Yen Conversion'!$E$15</f>
        <v>4801.447536625895</v>
      </c>
    </row>
    <row r="61" spans="2:8" ht="12.75">
      <c r="B61" t="s">
        <v>125</v>
      </c>
      <c r="G61" s="17">
        <v>81800</v>
      </c>
      <c r="H61" s="48">
        <f>G61*'Yen Conversion'!$E$15</f>
        <v>694.6103783374597</v>
      </c>
    </row>
    <row r="62" spans="2:8" ht="12.75">
      <c r="B62" t="s">
        <v>279</v>
      </c>
      <c r="G62" s="17"/>
      <c r="H62" s="48">
        <f>'Gen Overhead Dist. by Atd. Days'!K6+'Gen Overhead Dist. by Atd. Days'!K8</f>
        <v>39280.2204376491</v>
      </c>
    </row>
    <row r="63" spans="1:9" ht="12.75">
      <c r="A63" s="3"/>
      <c r="B63" s="3"/>
      <c r="C63" s="3"/>
      <c r="D63" s="3" t="s">
        <v>225</v>
      </c>
      <c r="E63" s="3"/>
      <c r="F63" s="3"/>
      <c r="G63" s="19"/>
      <c r="H63" s="11"/>
      <c r="I63" s="47">
        <f>SUM(H25:H62)</f>
        <v>215639.369321384</v>
      </c>
    </row>
    <row r="64" spans="5:10" s="3" customFormat="1" ht="12.75">
      <c r="E64" s="3" t="s">
        <v>241</v>
      </c>
      <c r="H64" s="11"/>
      <c r="I64" s="11"/>
      <c r="J64" s="11">
        <f>I22-I63</f>
        <v>46946.99380781973</v>
      </c>
    </row>
    <row r="66" spans="1:9" s="3" customFormat="1" ht="12.75">
      <c r="A66" s="3" t="s">
        <v>49</v>
      </c>
      <c r="G66" s="15"/>
      <c r="H66" s="11"/>
      <c r="I66" s="11"/>
    </row>
    <row r="67" spans="1:9" s="3" customFormat="1" ht="12.75">
      <c r="A67" s="5" t="s">
        <v>244</v>
      </c>
      <c r="G67" s="15"/>
      <c r="H67" s="11"/>
      <c r="I67" s="11"/>
    </row>
    <row r="68" spans="2:8" ht="12.75">
      <c r="B68" t="s">
        <v>50</v>
      </c>
      <c r="G68" s="14"/>
      <c r="H68" s="10">
        <v>4040</v>
      </c>
    </row>
    <row r="69" spans="2:8" ht="12.75">
      <c r="B69" t="s">
        <v>51</v>
      </c>
      <c r="G69" s="30"/>
      <c r="H69" s="10">
        <v>9085</v>
      </c>
    </row>
    <row r="70" spans="2:8" ht="12.75">
      <c r="B70" t="s">
        <v>52</v>
      </c>
      <c r="G70" s="14"/>
      <c r="H70" s="10">
        <v>8390</v>
      </c>
    </row>
    <row r="71" spans="2:8" ht="12.75">
      <c r="B71" t="s">
        <v>53</v>
      </c>
      <c r="G71" s="14"/>
      <c r="H71" s="10">
        <v>4435</v>
      </c>
    </row>
    <row r="72" spans="2:10" ht="12.75">
      <c r="B72" t="s">
        <v>54</v>
      </c>
      <c r="G72" s="14"/>
      <c r="H72" s="46">
        <v>10</v>
      </c>
      <c r="J72" s="29"/>
    </row>
    <row r="73" spans="3:9" s="3" customFormat="1" ht="12.75">
      <c r="C73" s="3" t="s">
        <v>163</v>
      </c>
      <c r="G73" s="15"/>
      <c r="H73" s="11"/>
      <c r="I73" s="11">
        <f>SUM(H68:H72)</f>
        <v>25960</v>
      </c>
    </row>
    <row r="75" spans="1:9" s="3" customFormat="1" ht="12.75">
      <c r="A75" s="3" t="s">
        <v>243</v>
      </c>
      <c r="G75" s="15"/>
      <c r="H75" s="11"/>
      <c r="I75" s="43"/>
    </row>
    <row r="76" spans="1:8" ht="12.75">
      <c r="A76" t="s">
        <v>50</v>
      </c>
      <c r="B76" t="s">
        <v>130</v>
      </c>
      <c r="G76" s="14">
        <v>32650</v>
      </c>
      <c r="H76" s="9">
        <f>G76*'Yen Conversion'!$E$15</f>
        <v>277.2497414757709</v>
      </c>
    </row>
    <row r="77" spans="2:8" ht="12.75">
      <c r="B77" t="s">
        <v>131</v>
      </c>
      <c r="G77" s="14">
        <v>42200</v>
      </c>
      <c r="H77" s="9">
        <f>G77*'Yen Conversion'!$E$15</f>
        <v>358.3442294112567</v>
      </c>
    </row>
    <row r="78" spans="2:8" ht="12.75">
      <c r="B78" t="s">
        <v>97</v>
      </c>
      <c r="G78" s="14">
        <v>4250</v>
      </c>
      <c r="H78" s="9">
        <f>G78*'Yen Conversion'!$E$15</f>
        <v>36.08917002364552</v>
      </c>
    </row>
    <row r="79" spans="2:8" ht="12.75">
      <c r="B79" t="s">
        <v>171</v>
      </c>
      <c r="G79" s="14"/>
      <c r="H79" s="9">
        <v>705</v>
      </c>
    </row>
    <row r="80" spans="2:8" ht="12.75">
      <c r="B80" t="s">
        <v>210</v>
      </c>
      <c r="G80" s="14">
        <f>'Tutorial Only Overhead'!J18</f>
        <v>154384.98287671234</v>
      </c>
      <c r="H80" s="9">
        <f>G80*'Yen Conversion'!$E$15</f>
        <v>1310.970799090653</v>
      </c>
    </row>
    <row r="81" spans="2:8" ht="12.75">
      <c r="B81" t="s">
        <v>141</v>
      </c>
      <c r="G81" s="14"/>
      <c r="H81" s="9">
        <f>'Gen Overhead Dist. by Atd. Days'!K33</f>
        <v>540.8843083519613</v>
      </c>
    </row>
    <row r="82" spans="7:8" ht="12.75">
      <c r="G82" s="14"/>
      <c r="H82" s="9"/>
    </row>
    <row r="83" spans="1:8" ht="12.75">
      <c r="A83" t="s">
        <v>51</v>
      </c>
      <c r="B83" t="s">
        <v>130</v>
      </c>
      <c r="G83" s="14">
        <v>32650</v>
      </c>
      <c r="H83" s="9">
        <f>G83*'Yen Conversion'!$E$15</f>
        <v>277.2497414757709</v>
      </c>
    </row>
    <row r="84" spans="2:8" ht="12.75">
      <c r="B84" t="s">
        <v>131</v>
      </c>
      <c r="G84" s="14">
        <v>42200</v>
      </c>
      <c r="H84" s="9">
        <f>G84*'Yen Conversion'!$E$15</f>
        <v>358.3442294112567</v>
      </c>
    </row>
    <row r="85" spans="2:8" ht="12.75">
      <c r="B85" t="s">
        <v>97</v>
      </c>
      <c r="G85" s="14">
        <v>4250</v>
      </c>
      <c r="H85" s="9">
        <f>G85*'Yen Conversion'!$E$15</f>
        <v>36.08917002364552</v>
      </c>
    </row>
    <row r="86" spans="2:8" ht="12.75">
      <c r="B86" t="s">
        <v>136</v>
      </c>
      <c r="G86" s="14"/>
      <c r="H86" s="9">
        <v>2045</v>
      </c>
    </row>
    <row r="87" spans="2:8" ht="12.75">
      <c r="B87" t="s">
        <v>210</v>
      </c>
      <c r="G87" s="14">
        <f>'Tutorial Only Overhead'!J19</f>
        <v>349939.29452054796</v>
      </c>
      <c r="H87" s="9">
        <f>G87*'Yen Conversion'!$E$15</f>
        <v>2971.5338112721465</v>
      </c>
    </row>
    <row r="88" spans="2:8" ht="12.75">
      <c r="B88" t="s">
        <v>141</v>
      </c>
      <c r="G88" s="14"/>
      <c r="H88" s="9">
        <f>'Gen Overhead Dist. by Atd. Days'!K35</f>
        <v>1226.0044322644458</v>
      </c>
    </row>
    <row r="89" spans="7:8" ht="12.75">
      <c r="G89" s="14"/>
      <c r="H89" s="9"/>
    </row>
    <row r="90" spans="1:8" ht="12.75">
      <c r="A90" t="s">
        <v>52</v>
      </c>
      <c r="B90" t="s">
        <v>130</v>
      </c>
      <c r="G90" s="14">
        <v>23300</v>
      </c>
      <c r="H90" s="9">
        <f>G90*'Yen Conversion'!$E$15</f>
        <v>197.85356742375075</v>
      </c>
    </row>
    <row r="91" spans="2:8" ht="12.75">
      <c r="B91" t="s">
        <v>131</v>
      </c>
      <c r="G91" s="14">
        <v>38000</v>
      </c>
      <c r="H91" s="9">
        <f>G91*'Yen Conversion'!$E$15</f>
        <v>322.67963785847763</v>
      </c>
    </row>
    <row r="92" spans="2:8" ht="12.75">
      <c r="B92" t="s">
        <v>97</v>
      </c>
      <c r="G92" s="14">
        <v>4250</v>
      </c>
      <c r="H92" s="9">
        <f>G92*'Yen Conversion'!$E$15</f>
        <v>36.08917002364552</v>
      </c>
    </row>
    <row r="93" spans="2:8" ht="12.75">
      <c r="B93" t="s">
        <v>136</v>
      </c>
      <c r="G93" s="14"/>
      <c r="H93" s="9">
        <v>1850</v>
      </c>
    </row>
    <row r="94" spans="2:8" ht="12.75">
      <c r="B94" t="s">
        <v>210</v>
      </c>
      <c r="G94" s="14">
        <f>'Tutorial Only Overhead'!J20</f>
        <v>332785.40753424657</v>
      </c>
      <c r="H94" s="9">
        <f>G94*'Yen Conversion'!$E$15</f>
        <v>2825.8703891509626</v>
      </c>
    </row>
    <row r="95" spans="2:8" ht="12.75">
      <c r="B95" t="s">
        <v>141</v>
      </c>
      <c r="G95" s="14"/>
      <c r="H95" s="9">
        <f>'Gen Overhead Dist. by Atd. Days'!K37</f>
        <v>1165.9061757808945</v>
      </c>
    </row>
    <row r="96" spans="7:8" ht="12.75">
      <c r="G96" s="14"/>
      <c r="H96" s="9"/>
    </row>
    <row r="97" spans="1:8" ht="12.75">
      <c r="A97" t="s">
        <v>53</v>
      </c>
      <c r="B97" t="s">
        <v>130</v>
      </c>
      <c r="G97" s="14">
        <v>23300</v>
      </c>
      <c r="H97" s="9">
        <f>G97*'Yen Conversion'!$E$15</f>
        <v>197.85356742375075</v>
      </c>
    </row>
    <row r="98" spans="2:8" ht="12.75">
      <c r="B98" t="s">
        <v>131</v>
      </c>
      <c r="G98" s="14">
        <v>38000</v>
      </c>
      <c r="H98" s="9">
        <f>G98*'Yen Conversion'!$E$15</f>
        <v>322.67963785847763</v>
      </c>
    </row>
    <row r="99" spans="2:8" ht="12.75">
      <c r="B99" t="s">
        <v>97</v>
      </c>
      <c r="G99" s="14">
        <v>4250</v>
      </c>
      <c r="H99" s="9">
        <f>G99*'Yen Conversion'!$E$15</f>
        <v>36.08917002364552</v>
      </c>
    </row>
    <row r="100" spans="2:8" ht="12.75">
      <c r="B100" t="s">
        <v>136</v>
      </c>
      <c r="G100" s="14"/>
      <c r="H100" s="9">
        <v>1500</v>
      </c>
    </row>
    <row r="101" spans="2:8" ht="12.75">
      <c r="B101" t="s">
        <v>210</v>
      </c>
      <c r="G101" s="14">
        <f>'Tutorial Only Overhead'!J21</f>
        <v>164677.31506849313</v>
      </c>
      <c r="H101" s="9">
        <f>G101*'Yen Conversion'!$E$15</f>
        <v>1398.3688523633627</v>
      </c>
    </row>
    <row r="102" spans="2:8" ht="12.75">
      <c r="B102" t="s">
        <v>141</v>
      </c>
      <c r="G102" s="14"/>
      <c r="H102" s="9">
        <f>'Gen Overhead Dist. by Atd. Days'!K39</f>
        <v>576.943262242092</v>
      </c>
    </row>
    <row r="103" spans="1:9" ht="12.75">
      <c r="A103" s="3"/>
      <c r="B103" s="3"/>
      <c r="C103" s="3"/>
      <c r="D103" s="3" t="s">
        <v>228</v>
      </c>
      <c r="E103" s="3"/>
      <c r="F103" s="3"/>
      <c r="G103" s="15"/>
      <c r="H103" s="11"/>
      <c r="I103" s="47">
        <f>SUM(H76:H102)</f>
        <v>20573.093062949614</v>
      </c>
    </row>
    <row r="104" spans="5:10" s="3" customFormat="1" ht="12.75">
      <c r="E104" s="3" t="s">
        <v>242</v>
      </c>
      <c r="G104" s="15"/>
      <c r="H104" s="11"/>
      <c r="I104" s="43"/>
      <c r="J104" s="11">
        <f>I73-I103</f>
        <v>5386.906937050386</v>
      </c>
    </row>
    <row r="106" spans="1:7" ht="12.75">
      <c r="A106" s="3" t="s">
        <v>55</v>
      </c>
      <c r="G106" s="14"/>
    </row>
    <row r="107" spans="1:7" ht="12.75">
      <c r="A107" s="5"/>
      <c r="G107" s="14"/>
    </row>
    <row r="108" spans="1:9" s="3" customFormat="1" ht="12.75">
      <c r="A108" s="3" t="s">
        <v>249</v>
      </c>
      <c r="G108" s="15"/>
      <c r="H108" s="11"/>
      <c r="I108" s="11"/>
    </row>
    <row r="109" spans="2:8" ht="12.75">
      <c r="B109" t="s">
        <v>275</v>
      </c>
      <c r="G109" s="14"/>
      <c r="H109" s="10">
        <v>3620</v>
      </c>
    </row>
    <row r="110" spans="2:8" ht="12.75">
      <c r="B110" t="s">
        <v>246</v>
      </c>
      <c r="G110" s="14"/>
      <c r="H110" s="10">
        <v>150</v>
      </c>
    </row>
    <row r="111" spans="3:9" s="3" customFormat="1" ht="12.75">
      <c r="C111" s="3" t="s">
        <v>248</v>
      </c>
      <c r="G111" s="15"/>
      <c r="H111" s="11"/>
      <c r="I111" s="11">
        <f>SUM(H109:H110)</f>
        <v>3770</v>
      </c>
    </row>
    <row r="112" spans="1:9" s="3" customFormat="1" ht="12.75">
      <c r="A112" s="3" t="s">
        <v>250</v>
      </c>
      <c r="G112" s="15"/>
      <c r="H112" s="11"/>
      <c r="I112" s="11"/>
    </row>
    <row r="113" spans="2:8" ht="12.75">
      <c r="B113" t="s">
        <v>140</v>
      </c>
      <c r="G113" s="14">
        <v>77280</v>
      </c>
      <c r="H113" s="9">
        <f>G113*'Yen Conversion'!$E$15</f>
        <v>656.2284845711356</v>
      </c>
    </row>
    <row r="114" spans="3:8" ht="12.75">
      <c r="C114" t="s">
        <v>168</v>
      </c>
      <c r="G114" s="14"/>
      <c r="H114" s="9">
        <v>-121</v>
      </c>
    </row>
    <row r="115" spans="2:8" ht="12.75">
      <c r="B115" t="s">
        <v>96</v>
      </c>
      <c r="G115" s="14">
        <v>27800</v>
      </c>
      <c r="H115" s="9">
        <f>G115*'Yen Conversion'!$E$15</f>
        <v>236.06562980172836</v>
      </c>
    </row>
    <row r="116" spans="2:8" ht="12.75">
      <c r="B116" t="s">
        <v>131</v>
      </c>
      <c r="G116" s="14">
        <v>6200</v>
      </c>
      <c r="H116" s="9">
        <f>G116*'Yen Conversion'!$E$15</f>
        <v>52.64773038743582</v>
      </c>
    </row>
    <row r="117" spans="2:8" ht="12.75">
      <c r="B117" t="s">
        <v>97</v>
      </c>
      <c r="G117" s="14">
        <v>9350</v>
      </c>
      <c r="H117" s="9">
        <f>G117*'Yen Conversion'!$E$15</f>
        <v>79.39617405202016</v>
      </c>
    </row>
    <row r="118" spans="2:8" ht="12.75">
      <c r="B118" t="s">
        <v>211</v>
      </c>
      <c r="G118" s="14">
        <f>'Workshop Only Overhead'!J17</f>
        <v>133186.0204638472</v>
      </c>
      <c r="H118" s="9">
        <f>G118*'Yen Conversion'!$E$15</f>
        <v>1130.9583381864738</v>
      </c>
    </row>
    <row r="119" spans="2:8" ht="12.75">
      <c r="B119" t="s">
        <v>253</v>
      </c>
      <c r="G119" s="14"/>
      <c r="H119" s="9">
        <f>'Gen Overhead Dist. by Atd. Days'!K10</f>
        <v>1418.3188530118098</v>
      </c>
    </row>
    <row r="120" spans="3:9" s="3" customFormat="1" ht="12.75">
      <c r="C120" s="3" t="s">
        <v>252</v>
      </c>
      <c r="G120" s="15"/>
      <c r="H120" s="11"/>
      <c r="I120" s="44">
        <f>SUM(H113:H119)</f>
        <v>3452.6152100106037</v>
      </c>
    </row>
    <row r="121" spans="5:10" s="3" customFormat="1" ht="12.75">
      <c r="E121" s="3" t="s">
        <v>251</v>
      </c>
      <c r="G121" s="15"/>
      <c r="H121" s="11"/>
      <c r="I121" s="11"/>
      <c r="J121" s="11">
        <f>I111-I120</f>
        <v>317.38478998939627</v>
      </c>
    </row>
    <row r="122" ht="12.75">
      <c r="G122" s="14"/>
    </row>
    <row r="123" spans="1:9" s="3" customFormat="1" ht="12.75">
      <c r="A123" s="3" t="s">
        <v>254</v>
      </c>
      <c r="G123" s="15"/>
      <c r="H123" s="11"/>
      <c r="I123" s="11"/>
    </row>
    <row r="124" spans="2:8" ht="12.75">
      <c r="B124" t="s">
        <v>276</v>
      </c>
      <c r="G124" s="14"/>
      <c r="H124" s="10">
        <v>3515</v>
      </c>
    </row>
    <row r="125" spans="2:8" ht="12.75">
      <c r="B125" t="s">
        <v>246</v>
      </c>
      <c r="G125" s="14"/>
      <c r="H125" s="10">
        <v>275</v>
      </c>
    </row>
    <row r="126" spans="2:8" ht="12.75">
      <c r="B126" t="s">
        <v>274</v>
      </c>
      <c r="G126" s="14">
        <v>21630</v>
      </c>
      <c r="H126" s="10">
        <f>G126*'Yen Conversion'!E15</f>
        <v>183.6726464968124</v>
      </c>
    </row>
    <row r="127" spans="3:9" s="3" customFormat="1" ht="12.75">
      <c r="C127" s="3" t="s">
        <v>258</v>
      </c>
      <c r="G127" s="15"/>
      <c r="H127" s="11"/>
      <c r="I127" s="11">
        <f>SUM(H124:H126)</f>
        <v>3973.6726464968124</v>
      </c>
    </row>
    <row r="128" spans="1:9" s="3" customFormat="1" ht="12.75">
      <c r="A128" s="3" t="s">
        <v>255</v>
      </c>
      <c r="G128" s="15"/>
      <c r="H128" s="11"/>
      <c r="I128" s="11"/>
    </row>
    <row r="129" spans="2:8" ht="12.75">
      <c r="B129" t="s">
        <v>140</v>
      </c>
      <c r="G129" s="14">
        <v>100800</v>
      </c>
      <c r="H129" s="9">
        <f>G129*'Yen Conversion'!$E$15</f>
        <v>855.9501972666985</v>
      </c>
    </row>
    <row r="130" spans="3:8" ht="12.75">
      <c r="C130" t="s">
        <v>168</v>
      </c>
      <c r="G130" s="14"/>
      <c r="H130" s="9">
        <v>-189</v>
      </c>
    </row>
    <row r="131" spans="2:8" ht="12.75">
      <c r="B131" t="s">
        <v>96</v>
      </c>
      <c r="G131" s="14">
        <v>13700</v>
      </c>
      <c r="H131" s="9">
        <f>G131*'Yen Conversion'!$E$15</f>
        <v>116.33450101739851</v>
      </c>
    </row>
    <row r="132" spans="2:8" ht="12.75">
      <c r="B132" t="s">
        <v>131</v>
      </c>
      <c r="G132" s="14">
        <v>4400</v>
      </c>
      <c r="H132" s="9">
        <f>G132*'Yen Conversion'!$E$15</f>
        <v>37.36290543624478</v>
      </c>
    </row>
    <row r="133" spans="2:8" ht="12.75">
      <c r="B133" t="s">
        <v>97</v>
      </c>
      <c r="G133" s="14">
        <v>9350</v>
      </c>
      <c r="H133" s="9">
        <f>G133*'Yen Conversion'!$E$15</f>
        <v>79.39617405202016</v>
      </c>
    </row>
    <row r="134" spans="2:8" ht="12.75">
      <c r="B134" t="s">
        <v>142</v>
      </c>
      <c r="G134" s="14"/>
      <c r="H134" s="9">
        <v>1683.23</v>
      </c>
    </row>
    <row r="135" spans="2:8" ht="12.75">
      <c r="B135" t="s">
        <v>143</v>
      </c>
      <c r="G135" s="14">
        <v>21630</v>
      </c>
      <c r="H135" s="9">
        <f>G135*'Yen Conversion'!$E$15</f>
        <v>183.6726464968124</v>
      </c>
    </row>
    <row r="136" spans="2:8" ht="12.75">
      <c r="B136" t="s">
        <v>211</v>
      </c>
      <c r="G136" s="14">
        <f>'Workshop Only Overhead'!J18</f>
        <v>115126.89904502046</v>
      </c>
      <c r="H136" s="9">
        <f>G136*'Yen Conversion'!$E$15</f>
        <v>977.6080550425452</v>
      </c>
    </row>
    <row r="137" spans="2:8" ht="12.75">
      <c r="B137" t="s">
        <v>256</v>
      </c>
      <c r="G137" s="14"/>
      <c r="H137" s="9">
        <f>'Gen Overhead Dist. by Atd. Days'!K12</f>
        <v>1226.0044322644458</v>
      </c>
    </row>
    <row r="138" spans="3:9" s="3" customFormat="1" ht="12.75">
      <c r="C138" s="3" t="s">
        <v>257</v>
      </c>
      <c r="G138" s="15"/>
      <c r="H138" s="11"/>
      <c r="I138" s="44">
        <f>SUM(H129:H137)</f>
        <v>4970.558911576165</v>
      </c>
    </row>
    <row r="139" spans="5:10" s="3" customFormat="1" ht="12.75">
      <c r="E139" s="3" t="s">
        <v>259</v>
      </c>
      <c r="G139" s="15"/>
      <c r="H139" s="11"/>
      <c r="I139" s="11"/>
      <c r="J139" s="11">
        <f>I127-I138</f>
        <v>-996.8862650793526</v>
      </c>
    </row>
    <row r="140" spans="1:10" s="3" customFormat="1" ht="12.75">
      <c r="A140" s="3" t="s">
        <v>260</v>
      </c>
      <c r="G140" s="15"/>
      <c r="H140" s="11"/>
      <c r="I140" s="11"/>
      <c r="J140" s="11"/>
    </row>
    <row r="141" spans="2:8" ht="12.75">
      <c r="B141" t="s">
        <v>277</v>
      </c>
      <c r="G141" s="14"/>
      <c r="H141" s="10">
        <v>1470</v>
      </c>
    </row>
    <row r="142" spans="2:8" ht="12.75">
      <c r="B142" t="s">
        <v>246</v>
      </c>
      <c r="G142" s="14"/>
      <c r="H142" s="10">
        <v>75</v>
      </c>
    </row>
    <row r="143" spans="3:9" s="3" customFormat="1" ht="12.75">
      <c r="C143" s="3" t="s">
        <v>262</v>
      </c>
      <c r="G143" s="15"/>
      <c r="H143" s="11"/>
      <c r="I143" s="11">
        <f>SUM(H141:H142)</f>
        <v>1545</v>
      </c>
    </row>
    <row r="144" spans="1:9" s="3" customFormat="1" ht="12.75">
      <c r="A144" s="3" t="s">
        <v>261</v>
      </c>
      <c r="G144" s="15"/>
      <c r="H144" s="11"/>
      <c r="I144" s="11"/>
    </row>
    <row r="145" spans="2:8" ht="12.75">
      <c r="B145" t="s">
        <v>140</v>
      </c>
      <c r="G145" s="14">
        <v>53760</v>
      </c>
      <c r="H145" s="9">
        <f>G145*'Yen Conversion'!$E$15</f>
        <v>456.50677187557255</v>
      </c>
    </row>
    <row r="146" spans="3:8" ht="12.75">
      <c r="C146" t="s">
        <v>168</v>
      </c>
      <c r="G146" s="14"/>
      <c r="H146" s="9">
        <v>-123</v>
      </c>
    </row>
    <row r="147" spans="2:8" ht="12.75">
      <c r="B147" t="s">
        <v>96</v>
      </c>
      <c r="G147" s="14">
        <v>13700</v>
      </c>
      <c r="H147" s="9">
        <f>G147*'Yen Conversion'!$E$15</f>
        <v>116.33450101739851</v>
      </c>
    </row>
    <row r="148" spans="2:8" ht="12.75">
      <c r="B148" t="s">
        <v>131</v>
      </c>
      <c r="G148" s="14">
        <v>4400</v>
      </c>
      <c r="H148" s="9">
        <f>G148*'Yen Conversion'!$E$15</f>
        <v>37.36290543624478</v>
      </c>
    </row>
    <row r="149" spans="2:8" ht="12.75">
      <c r="B149" t="s">
        <v>97</v>
      </c>
      <c r="G149" s="14">
        <v>9350</v>
      </c>
      <c r="H149" s="9">
        <f>G149*'Yen Conversion'!$E$15</f>
        <v>79.39617405202016</v>
      </c>
    </row>
    <row r="150" spans="2:8" ht="12.75">
      <c r="B150" t="s">
        <v>211</v>
      </c>
      <c r="G150" s="14">
        <f>'Workshop Only Overhead'!J19</f>
        <v>58692.14461118691</v>
      </c>
      <c r="H150" s="9">
        <f>G150*'Yen Conversion'!$E$15</f>
        <v>498.38842021776816</v>
      </c>
    </row>
    <row r="151" spans="2:8" ht="12.75">
      <c r="B151" t="s">
        <v>263</v>
      </c>
      <c r="G151" s="14"/>
      <c r="H151" s="9">
        <f>'Gen Overhead Dist. by Atd. Days'!K14</f>
        <v>625.0218674289331</v>
      </c>
    </row>
    <row r="152" spans="3:9" s="3" customFormat="1" ht="12.75">
      <c r="C152" s="3" t="s">
        <v>264</v>
      </c>
      <c r="G152" s="15"/>
      <c r="H152" s="11"/>
      <c r="I152" s="44">
        <f>SUM(H145:H151)</f>
        <v>1690.0106400279374</v>
      </c>
    </row>
    <row r="153" spans="5:11" s="3" customFormat="1" ht="12.75">
      <c r="E153" s="3" t="s">
        <v>265</v>
      </c>
      <c r="G153" s="15"/>
      <c r="H153" s="11"/>
      <c r="I153" s="11"/>
      <c r="J153" s="11">
        <f>I143-I152</f>
        <v>-145.01064002793737</v>
      </c>
      <c r="K153" s="3" t="s">
        <v>394</v>
      </c>
    </row>
    <row r="154" ht="12.75">
      <c r="G154" s="14"/>
    </row>
    <row r="155" spans="1:9" s="3" customFormat="1" ht="12.75">
      <c r="A155" s="3" t="s">
        <v>266</v>
      </c>
      <c r="G155" s="15"/>
      <c r="I155" s="11"/>
    </row>
    <row r="156" spans="2:8" ht="12.75">
      <c r="B156" t="s">
        <v>278</v>
      </c>
      <c r="G156" s="14"/>
      <c r="H156" s="12">
        <v>2110</v>
      </c>
    </row>
    <row r="157" spans="2:8" ht="12.75">
      <c r="B157" t="s">
        <v>246</v>
      </c>
      <c r="G157" s="14"/>
      <c r="H157" s="10">
        <v>175</v>
      </c>
    </row>
    <row r="158" spans="2:8" ht="12.75">
      <c r="B158" t="s">
        <v>272</v>
      </c>
      <c r="G158" s="14">
        <v>566022</v>
      </c>
      <c r="H158" s="10">
        <f>G158*'Yen Conversion'!E15</f>
        <v>4806.415104735032</v>
      </c>
    </row>
    <row r="159" spans="2:8" ht="12.75">
      <c r="B159" t="s">
        <v>273</v>
      </c>
      <c r="G159" s="14">
        <v>180000</v>
      </c>
      <c r="H159" s="10">
        <f>G159*'Yen Conversion'!E15</f>
        <v>1528.4824951191044</v>
      </c>
    </row>
    <row r="160" spans="3:9" s="3" customFormat="1" ht="12.75">
      <c r="C160" s="3" t="s">
        <v>270</v>
      </c>
      <c r="G160" s="15"/>
      <c r="H160" s="11"/>
      <c r="I160" s="11">
        <f>SUM(H156:H159)</f>
        <v>8619.897599854137</v>
      </c>
    </row>
    <row r="161" spans="1:9" s="3" customFormat="1" ht="12.75">
      <c r="A161" s="3" t="s">
        <v>267</v>
      </c>
      <c r="G161" s="15"/>
      <c r="I161" s="11"/>
    </row>
    <row r="162" spans="1:9" s="3" customFormat="1" ht="12.75">
      <c r="A162"/>
      <c r="B162" t="s">
        <v>140</v>
      </c>
      <c r="C162"/>
      <c r="E162"/>
      <c r="F162"/>
      <c r="G162" s="14">
        <v>61740</v>
      </c>
      <c r="H162" s="9">
        <f>G162*'Yen Conversion'!$E$15</f>
        <v>524.2694958258528</v>
      </c>
      <c r="I162" s="11"/>
    </row>
    <row r="163" spans="1:9" s="3" customFormat="1" ht="12.75">
      <c r="A163"/>
      <c r="B163"/>
      <c r="C163" t="s">
        <v>168</v>
      </c>
      <c r="E163"/>
      <c r="F163"/>
      <c r="G163" s="14"/>
      <c r="H163" s="9">
        <v>-184</v>
      </c>
      <c r="I163" s="11"/>
    </row>
    <row r="164" spans="2:8" ht="12.75">
      <c r="B164" t="s">
        <v>96</v>
      </c>
      <c r="G164" s="14">
        <v>27400</v>
      </c>
      <c r="H164" s="9">
        <f>G164*'Yen Conversion'!$E$15</f>
        <v>232.66900203479702</v>
      </c>
    </row>
    <row r="165" spans="2:8" ht="12.75">
      <c r="B165" t="s">
        <v>131</v>
      </c>
      <c r="G165" s="14">
        <v>5800</v>
      </c>
      <c r="H165" s="9">
        <f>G165*'Yen Conversion'!$E$15</f>
        <v>49.25110262050448</v>
      </c>
    </row>
    <row r="166" spans="2:8" ht="12.75">
      <c r="B166" t="s">
        <v>97</v>
      </c>
      <c r="G166" s="14">
        <v>9350</v>
      </c>
      <c r="H166" s="9">
        <f>G166*'Yen Conversion'!$E$15</f>
        <v>79.39617405202016</v>
      </c>
    </row>
    <row r="167" spans="2:8" ht="12.75">
      <c r="B167" t="s">
        <v>170</v>
      </c>
      <c r="G167" s="14"/>
      <c r="H167" s="9">
        <v>1339</v>
      </c>
    </row>
    <row r="168" spans="2:8" ht="12.75">
      <c r="B168" t="s">
        <v>144</v>
      </c>
      <c r="G168" s="14">
        <v>180000</v>
      </c>
      <c r="H168" s="9">
        <f>G168*'Yen Conversion'!$E$15</f>
        <v>1528.4824951191044</v>
      </c>
    </row>
    <row r="169" spans="2:8" ht="12.75">
      <c r="B169" t="s">
        <v>145</v>
      </c>
      <c r="G169" s="14">
        <v>566022</v>
      </c>
      <c r="H169" s="9">
        <f>G169*'Yen Conversion'!$E$15</f>
        <v>4806.415104735032</v>
      </c>
    </row>
    <row r="170" spans="2:8" ht="12.75">
      <c r="B170" t="s">
        <v>211</v>
      </c>
      <c r="G170" s="14">
        <f>'Workshop Only Overhead'!J20</f>
        <v>85780.82673942701</v>
      </c>
      <c r="H170" s="9">
        <f>G170*'Yen Conversion'!$E$15</f>
        <v>728.413844933661</v>
      </c>
    </row>
    <row r="171" spans="2:8" ht="12.75">
      <c r="B171" t="s">
        <v>268</v>
      </c>
      <c r="G171" s="14"/>
      <c r="H171" s="9">
        <f>'Gen Overhead Dist. by Atd. Days'!K16</f>
        <v>913.4934985499791</v>
      </c>
    </row>
    <row r="172" spans="3:9" s="3" customFormat="1" ht="12.75">
      <c r="C172" s="3" t="s">
        <v>269</v>
      </c>
      <c r="G172" s="15"/>
      <c r="H172" s="11"/>
      <c r="I172" s="44">
        <f>SUM(H162:H171)</f>
        <v>10017.39071787095</v>
      </c>
    </row>
    <row r="173" spans="5:10" s="3" customFormat="1" ht="12.75">
      <c r="E173" s="3" t="s">
        <v>271</v>
      </c>
      <c r="G173" s="15"/>
      <c r="H173" s="11"/>
      <c r="I173" s="11"/>
      <c r="J173" s="11">
        <f>I160-I172</f>
        <v>-1397.4931180168132</v>
      </c>
    </row>
    <row r="174" ht="12.75">
      <c r="G174" s="14"/>
    </row>
    <row r="175" spans="1:9" s="3" customFormat="1" ht="12.75">
      <c r="A175" s="3" t="s">
        <v>280</v>
      </c>
      <c r="G175" s="15"/>
      <c r="H175" s="11"/>
      <c r="I175" s="11"/>
    </row>
    <row r="176" spans="2:8" ht="12.75">
      <c r="B176" t="s">
        <v>247</v>
      </c>
      <c r="G176" s="14"/>
      <c r="H176" s="10">
        <v>4055</v>
      </c>
    </row>
    <row r="177" spans="2:8" ht="12.75">
      <c r="B177" t="s">
        <v>246</v>
      </c>
      <c r="G177" s="14"/>
      <c r="H177" s="10">
        <v>250</v>
      </c>
    </row>
    <row r="178" spans="3:9" s="3" customFormat="1" ht="12.75">
      <c r="C178" s="3" t="s">
        <v>284</v>
      </c>
      <c r="G178" s="15"/>
      <c r="H178" s="11"/>
      <c r="I178" s="11">
        <f>SUM(H176:H177)</f>
        <v>4305</v>
      </c>
    </row>
    <row r="179" spans="1:9" s="3" customFormat="1" ht="12.75">
      <c r="A179" s="3" t="s">
        <v>282</v>
      </c>
      <c r="G179" s="15"/>
      <c r="H179" s="11"/>
      <c r="I179" s="11"/>
    </row>
    <row r="180" spans="2:8" ht="12.75">
      <c r="B180" t="s">
        <v>140</v>
      </c>
      <c r="G180" s="14">
        <v>84105</v>
      </c>
      <c r="H180" s="9">
        <f>G180*'Yen Conversion'!$E$15</f>
        <v>714.1834458444016</v>
      </c>
    </row>
    <row r="181" spans="3:8" ht="12.75">
      <c r="C181" t="s">
        <v>168</v>
      </c>
      <c r="G181" s="14"/>
      <c r="H181" s="9">
        <v>-164</v>
      </c>
    </row>
    <row r="182" spans="2:8" ht="12.75">
      <c r="B182" t="s">
        <v>96</v>
      </c>
      <c r="G182" s="14">
        <v>27400</v>
      </c>
      <c r="H182" s="9">
        <f>G182*'Yen Conversion'!$E$15</f>
        <v>232.66900203479702</v>
      </c>
    </row>
    <row r="183" spans="2:8" ht="12.75">
      <c r="B183" t="s">
        <v>131</v>
      </c>
      <c r="G183" s="14">
        <v>5800</v>
      </c>
      <c r="H183" s="9">
        <f>G183*'Yen Conversion'!$E$15</f>
        <v>49.25110262050448</v>
      </c>
    </row>
    <row r="184" spans="2:8" ht="12.75">
      <c r="B184" t="s">
        <v>97</v>
      </c>
      <c r="G184" s="14">
        <v>9350</v>
      </c>
      <c r="H184" s="9">
        <f>G184*'Yen Conversion'!$E$15</f>
        <v>79.39617405202016</v>
      </c>
    </row>
    <row r="185" spans="2:8" ht="12.75">
      <c r="B185" t="s">
        <v>211</v>
      </c>
      <c r="G185" s="14">
        <f>'Workshop Only Overhead'!J21</f>
        <v>133186.0204638472</v>
      </c>
      <c r="H185" s="9">
        <f>G185*'Yen Conversion'!$E$15</f>
        <v>1130.9583381864738</v>
      </c>
    </row>
    <row r="186" spans="2:8" ht="12.75">
      <c r="B186" t="s">
        <v>283</v>
      </c>
      <c r="F186" s="14"/>
      <c r="H186" s="9">
        <f>'Gen Overhead Dist. by Atd. Days'!K18</f>
        <v>1418.3188530118098</v>
      </c>
    </row>
    <row r="187" spans="3:9" s="3" customFormat="1" ht="12.75">
      <c r="C187" s="3" t="s">
        <v>281</v>
      </c>
      <c r="G187" s="15"/>
      <c r="H187" s="11"/>
      <c r="I187" s="44">
        <f>SUM(H180:H186)</f>
        <v>3460.776915750007</v>
      </c>
    </row>
    <row r="188" spans="5:10" s="3" customFormat="1" ht="12.75">
      <c r="E188" s="3" t="s">
        <v>302</v>
      </c>
      <c r="G188" s="15"/>
      <c r="H188" s="11"/>
      <c r="I188" s="11"/>
      <c r="J188" s="11">
        <f>I178-I187</f>
        <v>844.223084249993</v>
      </c>
    </row>
    <row r="189" ht="12.75">
      <c r="G189" s="14"/>
    </row>
    <row r="190" spans="1:9" s="3" customFormat="1" ht="12.75">
      <c r="A190" s="3" t="s">
        <v>285</v>
      </c>
      <c r="G190" s="15"/>
      <c r="H190" s="11"/>
      <c r="I190" s="11"/>
    </row>
    <row r="191" spans="2:8" ht="12.75">
      <c r="B191" t="s">
        <v>247</v>
      </c>
      <c r="G191" s="14"/>
      <c r="H191" s="10">
        <v>3925</v>
      </c>
    </row>
    <row r="192" spans="2:8" ht="12.75">
      <c r="B192" t="s">
        <v>246</v>
      </c>
      <c r="G192" s="14"/>
      <c r="H192" s="10">
        <v>350</v>
      </c>
    </row>
    <row r="193" spans="3:9" s="3" customFormat="1" ht="12.75">
      <c r="C193" s="3" t="s">
        <v>288</v>
      </c>
      <c r="G193" s="15"/>
      <c r="H193" s="11"/>
      <c r="I193" s="11">
        <f>SUM(H191:H192)</f>
        <v>4275</v>
      </c>
    </row>
    <row r="194" spans="1:9" s="3" customFormat="1" ht="12.75">
      <c r="A194" s="3" t="s">
        <v>286</v>
      </c>
      <c r="G194" s="15"/>
      <c r="H194" s="11"/>
      <c r="I194" s="11"/>
    </row>
    <row r="195" spans="2:8" ht="12.75">
      <c r="B195" t="s">
        <v>140</v>
      </c>
      <c r="G195" s="14">
        <v>149100</v>
      </c>
      <c r="H195" s="9">
        <f>G195*'Yen Conversion'!$E$15</f>
        <v>1266.0930001236582</v>
      </c>
    </row>
    <row r="196" spans="3:8" ht="12.75">
      <c r="C196" t="s">
        <v>168</v>
      </c>
      <c r="G196" s="14"/>
      <c r="H196" s="9">
        <v>-609</v>
      </c>
    </row>
    <row r="197" spans="2:8" ht="12.75">
      <c r="B197" t="s">
        <v>96</v>
      </c>
      <c r="G197" s="14">
        <v>54800</v>
      </c>
      <c r="H197" s="9">
        <f>G197*'Yen Conversion'!$E$15</f>
        <v>465.33800406959404</v>
      </c>
    </row>
    <row r="198" spans="2:8" ht="12.75">
      <c r="B198" t="s">
        <v>131</v>
      </c>
      <c r="G198" s="14">
        <v>11600</v>
      </c>
      <c r="H198" s="9">
        <f>G198*'Yen Conversion'!$E$15</f>
        <v>98.50220524100897</v>
      </c>
    </row>
    <row r="199" spans="2:8" ht="12.75">
      <c r="B199" t="s">
        <v>97</v>
      </c>
      <c r="G199" s="14">
        <v>18700</v>
      </c>
      <c r="H199" s="9">
        <f>G199*'Yen Conversion'!$E$15</f>
        <v>158.79234810404031</v>
      </c>
    </row>
    <row r="200" spans="2:8" ht="12.75">
      <c r="B200" t="s">
        <v>211</v>
      </c>
      <c r="G200" s="14">
        <f>'Workshop Only Overhead'!J22</f>
        <v>189620.77489768076</v>
      </c>
      <c r="H200" s="9">
        <f>G200*'Yen Conversion'!$E$15</f>
        <v>1610.177973011251</v>
      </c>
    </row>
    <row r="201" spans="2:8" ht="12.75">
      <c r="B201" t="s">
        <v>287</v>
      </c>
      <c r="F201" s="14"/>
      <c r="H201" s="9">
        <f>'Gen Overhead Dist. by Atd. Days'!K20</f>
        <v>1778.9083919131172</v>
      </c>
    </row>
    <row r="202" spans="3:9" s="3" customFormat="1" ht="12.75">
      <c r="C202" s="3" t="s">
        <v>289</v>
      </c>
      <c r="G202" s="15"/>
      <c r="H202" s="11"/>
      <c r="I202" s="44">
        <f>SUM(H195:H201)</f>
        <v>4768.81192246267</v>
      </c>
    </row>
    <row r="203" spans="5:11" s="3" customFormat="1" ht="12.75">
      <c r="E203" s="3" t="s">
        <v>303</v>
      </c>
      <c r="G203" s="15"/>
      <c r="H203" s="11"/>
      <c r="I203" s="11"/>
      <c r="J203" s="11">
        <f>I193-I202</f>
        <v>-493.8119224626698</v>
      </c>
      <c r="K203" s="3" t="s">
        <v>395</v>
      </c>
    </row>
    <row r="204" ht="12.75">
      <c r="G204" s="14"/>
    </row>
    <row r="205" spans="1:8" s="3" customFormat="1" ht="12.75">
      <c r="A205" s="3" t="s">
        <v>290</v>
      </c>
      <c r="G205" s="15"/>
      <c r="H205" s="11"/>
    </row>
    <row r="206" spans="2:9" ht="12.75">
      <c r="B206" t="s">
        <v>247</v>
      </c>
      <c r="G206" s="14"/>
      <c r="H206" s="10">
        <v>2940</v>
      </c>
      <c r="I206"/>
    </row>
    <row r="207" spans="2:9" ht="12.75">
      <c r="B207" t="s">
        <v>246</v>
      </c>
      <c r="G207" s="14"/>
      <c r="H207" s="10">
        <v>325</v>
      </c>
      <c r="I207"/>
    </row>
    <row r="208" spans="3:9" s="3" customFormat="1" ht="12.75">
      <c r="C208" s="3" t="s">
        <v>291</v>
      </c>
      <c r="G208" s="15"/>
      <c r="H208" s="11"/>
      <c r="I208" s="11">
        <f>SUM(H206:H207)</f>
        <v>3265</v>
      </c>
    </row>
    <row r="209" spans="1:9" s="3" customFormat="1" ht="12.75">
      <c r="A209" s="3" t="s">
        <v>292</v>
      </c>
      <c r="G209" s="15"/>
      <c r="H209" s="11"/>
      <c r="I209" s="11"/>
    </row>
    <row r="210" spans="2:8" ht="12.75">
      <c r="B210" t="s">
        <v>140</v>
      </c>
      <c r="G210" s="14">
        <v>79380</v>
      </c>
      <c r="H210" s="9">
        <f>G210*'Yen Conversion'!$E$15</f>
        <v>674.0607803475251</v>
      </c>
    </row>
    <row r="211" spans="3:8" ht="12.75">
      <c r="C211" t="s">
        <v>168</v>
      </c>
      <c r="G211" s="14"/>
      <c r="H211" s="9">
        <v>-88</v>
      </c>
    </row>
    <row r="212" spans="2:8" ht="12.75">
      <c r="B212" t="s">
        <v>96</v>
      </c>
      <c r="G212" s="14">
        <v>13700</v>
      </c>
      <c r="H212" s="9">
        <f>G212*'Yen Conversion'!$E$15</f>
        <v>116.33450101739851</v>
      </c>
    </row>
    <row r="213" spans="2:8" ht="12.75">
      <c r="B213" t="s">
        <v>131</v>
      </c>
      <c r="G213" s="14">
        <v>4400</v>
      </c>
      <c r="H213" s="9">
        <f>G213*'Yen Conversion'!$E$15</f>
        <v>37.36290543624478</v>
      </c>
    </row>
    <row r="214" spans="2:8" ht="12.75">
      <c r="B214" t="s">
        <v>97</v>
      </c>
      <c r="G214" s="14">
        <v>9350</v>
      </c>
      <c r="H214" s="9">
        <f>G214*'Yen Conversion'!$E$15</f>
        <v>79.39617405202016</v>
      </c>
    </row>
    <row r="215" spans="2:8" ht="12.75">
      <c r="B215" t="s">
        <v>211</v>
      </c>
      <c r="G215" s="14">
        <f>'Workshop Only Overhead'!J23</f>
        <v>88038.21691678035</v>
      </c>
      <c r="H215" s="9">
        <f>G215*'Yen Conversion'!$E$15</f>
        <v>747.5826303266522</v>
      </c>
    </row>
    <row r="216" spans="2:8" ht="12.75">
      <c r="B216" t="s">
        <v>293</v>
      </c>
      <c r="G216" s="14"/>
      <c r="H216" s="9">
        <f>'Gen Overhead Dist. by Atd. Days'!K22</f>
        <v>937.5328011433996</v>
      </c>
    </row>
    <row r="217" spans="3:9" s="3" customFormat="1" ht="12.75">
      <c r="C217" s="3" t="s">
        <v>294</v>
      </c>
      <c r="G217" s="15"/>
      <c r="H217" s="11"/>
      <c r="I217" s="44">
        <f>SUM(H210:H216)</f>
        <v>2504.2697923232404</v>
      </c>
    </row>
    <row r="218" spans="5:11" s="3" customFormat="1" ht="12.75">
      <c r="E218" s="3" t="s">
        <v>304</v>
      </c>
      <c r="G218" s="15"/>
      <c r="H218" s="11"/>
      <c r="I218" s="11"/>
      <c r="J218" s="11">
        <f>I208-I217</f>
        <v>760.7302076767596</v>
      </c>
      <c r="K218" s="3" t="s">
        <v>394</v>
      </c>
    </row>
    <row r="219" ht="12.75">
      <c r="G219" s="14"/>
    </row>
    <row r="220" spans="1:9" s="3" customFormat="1" ht="12.75">
      <c r="A220" s="3" t="s">
        <v>295</v>
      </c>
      <c r="G220" s="15"/>
      <c r="H220" s="11"/>
      <c r="I220" s="11"/>
    </row>
    <row r="221" spans="2:8" ht="12.75">
      <c r="B221" t="s">
        <v>245</v>
      </c>
      <c r="G221" s="14"/>
      <c r="H221" s="10">
        <v>1030</v>
      </c>
    </row>
    <row r="222" spans="2:8" ht="12.75">
      <c r="B222" t="s">
        <v>246</v>
      </c>
      <c r="G222" s="14"/>
      <c r="H222" s="10">
        <v>150</v>
      </c>
    </row>
    <row r="223" spans="3:9" s="3" customFormat="1" ht="12.75">
      <c r="C223" s="3" t="s">
        <v>296</v>
      </c>
      <c r="G223" s="15"/>
      <c r="H223" s="11"/>
      <c r="I223" s="11">
        <f>SUM(H221:H222)</f>
        <v>1180</v>
      </c>
    </row>
    <row r="224" spans="1:9" s="3" customFormat="1" ht="12.75">
      <c r="A224" s="3" t="s">
        <v>297</v>
      </c>
      <c r="G224" s="15"/>
      <c r="H224" s="11"/>
      <c r="I224" s="11"/>
    </row>
    <row r="225" spans="2:8" ht="12.75">
      <c r="B225" t="s">
        <v>140</v>
      </c>
      <c r="G225" s="14">
        <v>45150</v>
      </c>
      <c r="H225" s="9">
        <f>G225*'Yen Conversion'!$E$15</f>
        <v>383.39435919237536</v>
      </c>
    </row>
    <row r="226" spans="3:8" ht="12.75">
      <c r="C226" t="s">
        <v>168</v>
      </c>
      <c r="G226" s="14"/>
      <c r="H226" s="9">
        <v>-188</v>
      </c>
    </row>
    <row r="227" spans="2:8" ht="12.75">
      <c r="B227" t="s">
        <v>96</v>
      </c>
      <c r="G227" s="14">
        <v>27800</v>
      </c>
      <c r="H227" s="9">
        <f>G227*'Yen Conversion'!$E$15</f>
        <v>236.06562980172836</v>
      </c>
    </row>
    <row r="228" spans="2:8" ht="12.75">
      <c r="B228" t="s">
        <v>131</v>
      </c>
      <c r="G228" s="14">
        <v>5800</v>
      </c>
      <c r="H228" s="9">
        <f>G228*'Yen Conversion'!$E$15</f>
        <v>49.25110262050448</v>
      </c>
    </row>
    <row r="229" spans="2:8" ht="12.75">
      <c r="B229" t="s">
        <v>97</v>
      </c>
      <c r="G229" s="14">
        <v>9350</v>
      </c>
      <c r="H229" s="9">
        <f>G229*'Yen Conversion'!$E$15</f>
        <v>79.39617405202016</v>
      </c>
    </row>
    <row r="230" spans="2:8" ht="12.75">
      <c r="B230" t="s">
        <v>211</v>
      </c>
      <c r="G230" s="14">
        <f>'Workshop Only Overhead'!J24</f>
        <v>42890.413369713504</v>
      </c>
      <c r="H230" s="9">
        <f>G230*'Yen Conversion'!$E$15</f>
        <v>364.2069224668305</v>
      </c>
    </row>
    <row r="231" spans="2:8" ht="12.75">
      <c r="B231" t="s">
        <v>298</v>
      </c>
      <c r="G231" s="14"/>
      <c r="H231" s="9">
        <f>'Gen Overhead Dist. by Atd. Days'!K24</f>
        <v>456.74674927498955</v>
      </c>
    </row>
    <row r="232" spans="3:9" s="3" customFormat="1" ht="12.75">
      <c r="C232" s="3" t="s">
        <v>299</v>
      </c>
      <c r="G232" s="15"/>
      <c r="H232" s="11"/>
      <c r="I232" s="44">
        <f>SUM(H225:H231)</f>
        <v>1381.0609374084484</v>
      </c>
    </row>
    <row r="233" spans="5:10" s="3" customFormat="1" ht="12.75">
      <c r="E233" s="3" t="s">
        <v>305</v>
      </c>
      <c r="G233" s="15"/>
      <c r="H233" s="11"/>
      <c r="I233" s="11"/>
      <c r="J233" s="11">
        <f>I223-I232</f>
        <v>-201.06093740844835</v>
      </c>
    </row>
    <row r="234" ht="12.75">
      <c r="G234" s="14"/>
    </row>
    <row r="235" spans="1:7" ht="12.75">
      <c r="A235" s="3" t="s">
        <v>300</v>
      </c>
      <c r="G235" s="14"/>
    </row>
    <row r="236" spans="2:8" ht="12.75">
      <c r="B236" t="s">
        <v>245</v>
      </c>
      <c r="G236" s="14"/>
      <c r="H236" s="10">
        <v>1390</v>
      </c>
    </row>
    <row r="237" spans="2:8" ht="12.75">
      <c r="B237" t="s">
        <v>246</v>
      </c>
      <c r="G237" s="14"/>
      <c r="H237" s="10">
        <v>50</v>
      </c>
    </row>
    <row r="238" spans="3:9" s="3" customFormat="1" ht="12.75">
      <c r="C238" s="3" t="s">
        <v>301</v>
      </c>
      <c r="G238" s="15"/>
      <c r="H238" s="11"/>
      <c r="I238" s="11">
        <f>SUM(H236:H237)</f>
        <v>1440</v>
      </c>
    </row>
    <row r="239" spans="1:9" s="3" customFormat="1" ht="12.75">
      <c r="A239" s="3" t="s">
        <v>306</v>
      </c>
      <c r="G239" s="15"/>
      <c r="H239" s="11"/>
      <c r="I239" s="11"/>
    </row>
    <row r="240" spans="2:9" s="3" customFormat="1" ht="12.75">
      <c r="B240" t="s">
        <v>140</v>
      </c>
      <c r="C240"/>
      <c r="D240"/>
      <c r="E240"/>
      <c r="G240" s="14">
        <v>61425</v>
      </c>
      <c r="H240" s="9">
        <f>G240*'Yen Conversion'!$E$15</f>
        <v>521.5946514593944</v>
      </c>
      <c r="I240" s="11"/>
    </row>
    <row r="241" spans="2:9" s="3" customFormat="1" ht="12.75">
      <c r="B241"/>
      <c r="C241" t="s">
        <v>168</v>
      </c>
      <c r="D241"/>
      <c r="E241"/>
      <c r="G241" s="14"/>
      <c r="H241" s="9">
        <v>-276</v>
      </c>
      <c r="I241" s="11"/>
    </row>
    <row r="242" spans="2:9" s="3" customFormat="1" ht="12.75">
      <c r="B242" t="s">
        <v>96</v>
      </c>
      <c r="C242"/>
      <c r="D242"/>
      <c r="E242"/>
      <c r="G242" s="14">
        <v>13700</v>
      </c>
      <c r="H242" s="9">
        <f>G242*'Yen Conversion'!$E$15</f>
        <v>116.33450101739851</v>
      </c>
      <c r="I242" s="11"/>
    </row>
    <row r="243" spans="2:9" s="3" customFormat="1" ht="12.75">
      <c r="B243" t="s">
        <v>131</v>
      </c>
      <c r="C243"/>
      <c r="D243"/>
      <c r="E243"/>
      <c r="G243" s="14">
        <v>4400</v>
      </c>
      <c r="H243" s="9">
        <f>G243*'Yen Conversion'!$E$15</f>
        <v>37.36290543624478</v>
      </c>
      <c r="I243" s="11"/>
    </row>
    <row r="244" spans="2:9" s="3" customFormat="1" ht="12.75">
      <c r="B244" t="s">
        <v>97</v>
      </c>
      <c r="C244"/>
      <c r="D244"/>
      <c r="E244"/>
      <c r="G244" s="14">
        <v>9350</v>
      </c>
      <c r="H244" s="9">
        <f>G244*'Yen Conversion'!$E$15</f>
        <v>79.39617405202016</v>
      </c>
      <c r="I244" s="11"/>
    </row>
    <row r="245" spans="2:9" s="3" customFormat="1" ht="12.75">
      <c r="B245" t="s">
        <v>211</v>
      </c>
      <c r="C245"/>
      <c r="D245"/>
      <c r="E245"/>
      <c r="G245" s="14">
        <f>'Workshop Only Overhead'!J25</f>
        <v>47405.19372442019</v>
      </c>
      <c r="H245" s="9">
        <f>G245*'Yen Conversion'!$E$15</f>
        <v>402.54449325281274</v>
      </c>
      <c r="I245" s="11"/>
    </row>
    <row r="246" spans="2:9" s="3" customFormat="1" ht="12.75">
      <c r="B246" t="s">
        <v>307</v>
      </c>
      <c r="C246"/>
      <c r="D246"/>
      <c r="E246"/>
      <c r="F246" s="14"/>
      <c r="G246"/>
      <c r="H246" s="9">
        <f>'Gen Overhead Dist. by Atd. Days'!K26</f>
        <v>504.8253544618305</v>
      </c>
      <c r="I246" s="11"/>
    </row>
    <row r="247" spans="3:9" s="3" customFormat="1" ht="12.75">
      <c r="C247" s="3" t="s">
        <v>308</v>
      </c>
      <c r="G247" s="15"/>
      <c r="H247" s="11"/>
      <c r="I247" s="44">
        <f>SUM(H240:H246)</f>
        <v>1386.0580796797012</v>
      </c>
    </row>
    <row r="248" spans="5:10" s="3" customFormat="1" ht="12.75">
      <c r="E248" s="3" t="s">
        <v>309</v>
      </c>
      <c r="G248" s="15"/>
      <c r="H248" s="11"/>
      <c r="I248" s="11"/>
      <c r="J248" s="11">
        <f>I238-I247</f>
        <v>53.94192032029878</v>
      </c>
    </row>
    <row r="249" spans="7:9" s="3" customFormat="1" ht="12.75">
      <c r="G249" s="15"/>
      <c r="H249" s="11"/>
      <c r="I249" s="11"/>
    </row>
    <row r="250" spans="1:9" s="3" customFormat="1" ht="12.75">
      <c r="A250" s="3" t="s">
        <v>310</v>
      </c>
      <c r="G250" s="15"/>
      <c r="H250" s="11"/>
      <c r="I250" s="11"/>
    </row>
    <row r="251" spans="2:8" ht="12.75">
      <c r="B251" t="s">
        <v>245</v>
      </c>
      <c r="G251" s="14"/>
      <c r="H251" s="10">
        <v>15640</v>
      </c>
    </row>
    <row r="252" spans="2:8" ht="12.75">
      <c r="B252" t="s">
        <v>246</v>
      </c>
      <c r="G252" s="14" t="s">
        <v>311</v>
      </c>
      <c r="H252" s="10">
        <v>525</v>
      </c>
    </row>
    <row r="253" spans="3:9" s="3" customFormat="1" ht="12.75">
      <c r="C253" s="3" t="s">
        <v>312</v>
      </c>
      <c r="G253" s="15"/>
      <c r="H253" s="11"/>
      <c r="I253" s="11">
        <f>SUM(H251:H252)</f>
        <v>16165</v>
      </c>
    </row>
    <row r="254" spans="1:9" s="3" customFormat="1" ht="12.75">
      <c r="A254" s="3" t="s">
        <v>313</v>
      </c>
      <c r="G254" s="15"/>
      <c r="H254" s="11"/>
      <c r="I254" s="11"/>
    </row>
    <row r="255" spans="2:8" ht="12.75">
      <c r="B255" t="s">
        <v>140</v>
      </c>
      <c r="G255" s="14">
        <v>282240</v>
      </c>
      <c r="H255" s="9">
        <f>G255*'Yen Conversion'!$E$15</f>
        <v>2396.660552346756</v>
      </c>
    </row>
    <row r="256" spans="3:8" ht="12.75">
      <c r="C256" t="s">
        <v>168</v>
      </c>
      <c r="G256" s="14"/>
      <c r="H256" s="9">
        <v>-983</v>
      </c>
    </row>
    <row r="257" spans="2:8" ht="12.75">
      <c r="B257" t="s">
        <v>96</v>
      </c>
      <c r="G257" s="14">
        <v>130600</v>
      </c>
      <c r="H257" s="9">
        <f>G257*'Yen Conversion'!$E$15</f>
        <v>1108.9989659030837</v>
      </c>
    </row>
    <row r="258" spans="2:8" ht="12.75">
      <c r="B258" t="s">
        <v>131</v>
      </c>
      <c r="G258" s="14">
        <v>168800</v>
      </c>
      <c r="H258" s="9">
        <f>G258*'Yen Conversion'!$E$15</f>
        <v>1433.3769176450269</v>
      </c>
    </row>
    <row r="259" spans="2:8" ht="12.75">
      <c r="B259" t="s">
        <v>97</v>
      </c>
      <c r="G259" s="14">
        <v>18700</v>
      </c>
      <c r="H259" s="9">
        <f>G259*'Yen Conversion'!$E$15</f>
        <v>158.79234810404031</v>
      </c>
    </row>
    <row r="260" spans="2:8" ht="12.75">
      <c r="B260" t="s">
        <v>211</v>
      </c>
      <c r="G260" s="14">
        <f>'Workshop Only Overhead'!J26</f>
        <v>641098.8103683492</v>
      </c>
      <c r="H260" s="9">
        <f>G260*'Yen Conversion'!$E$15</f>
        <v>5443.935051609466</v>
      </c>
    </row>
    <row r="261" spans="2:8" ht="12.75">
      <c r="B261" t="s">
        <v>314</v>
      </c>
      <c r="F261" s="14"/>
      <c r="H261" s="9">
        <f>'Gen Overhead Dist. by Atd. Days'!K28</f>
        <v>6827.161936531424</v>
      </c>
    </row>
    <row r="262" spans="3:9" s="3" customFormat="1" ht="12.75">
      <c r="C262" s="3" t="s">
        <v>315</v>
      </c>
      <c r="G262" s="15"/>
      <c r="H262" s="11"/>
      <c r="I262" s="44">
        <f>SUM(H255:H261)</f>
        <v>16385.925772139795</v>
      </c>
    </row>
    <row r="263" spans="5:11" s="3" customFormat="1" ht="12.75">
      <c r="E263" s="3" t="s">
        <v>316</v>
      </c>
      <c r="G263" s="15"/>
      <c r="H263" s="11"/>
      <c r="I263" s="11"/>
      <c r="J263" s="11">
        <f>I253-I262</f>
        <v>-220.9257721397953</v>
      </c>
      <c r="K263" s="3" t="s">
        <v>396</v>
      </c>
    </row>
    <row r="264" ht="12.75">
      <c r="G264" s="14"/>
    </row>
    <row r="265" spans="1:8" s="3" customFormat="1" ht="12.75">
      <c r="A265" s="3" t="s">
        <v>317</v>
      </c>
      <c r="G265" s="15"/>
      <c r="H265" s="11"/>
    </row>
    <row r="266" spans="2:9" s="5" customFormat="1" ht="12.75">
      <c r="B266" s="5" t="s">
        <v>245</v>
      </c>
      <c r="G266" s="16"/>
      <c r="H266" s="12">
        <v>3780</v>
      </c>
      <c r="I266" s="12"/>
    </row>
    <row r="267" spans="2:9" s="5" customFormat="1" ht="12.75">
      <c r="B267" s="5" t="s">
        <v>246</v>
      </c>
      <c r="G267" s="16"/>
      <c r="H267" s="12">
        <v>50</v>
      </c>
      <c r="I267" s="12"/>
    </row>
    <row r="268" spans="3:9" s="3" customFormat="1" ht="12.75">
      <c r="C268" s="3" t="s">
        <v>318</v>
      </c>
      <c r="G268" s="15"/>
      <c r="H268" s="11"/>
      <c r="I268" s="11">
        <f>SUM(H266:H267)</f>
        <v>3830</v>
      </c>
    </row>
    <row r="269" spans="1:9" s="3" customFormat="1" ht="12.75">
      <c r="A269" s="3" t="s">
        <v>319</v>
      </c>
      <c r="G269" s="15"/>
      <c r="H269" s="11"/>
      <c r="I269" s="11"/>
    </row>
    <row r="270" spans="2:9" s="5" customFormat="1" ht="12.75">
      <c r="B270" t="s">
        <v>140</v>
      </c>
      <c r="C270"/>
      <c r="D270"/>
      <c r="E270"/>
      <c r="G270" s="14">
        <v>158760</v>
      </c>
      <c r="H270" s="9">
        <f>G270*'Yen Conversion'!$E$15</f>
        <v>1348.1215606950502</v>
      </c>
      <c r="I270" s="12"/>
    </row>
    <row r="271" spans="2:9" s="5" customFormat="1" ht="12.75">
      <c r="B271"/>
      <c r="C271" t="s">
        <v>168</v>
      </c>
      <c r="D271"/>
      <c r="E271"/>
      <c r="G271" s="14"/>
      <c r="H271" s="9">
        <v>-717</v>
      </c>
      <c r="I271" s="12"/>
    </row>
    <row r="272" spans="2:9" s="5" customFormat="1" ht="12.75">
      <c r="B272" t="s">
        <v>96</v>
      </c>
      <c r="C272"/>
      <c r="D272"/>
      <c r="E272"/>
      <c r="G272" s="14">
        <v>27400</v>
      </c>
      <c r="H272" s="9">
        <f>G272*'Yen Conversion'!$E$15</f>
        <v>232.66900203479702</v>
      </c>
      <c r="I272" s="12"/>
    </row>
    <row r="273" spans="2:9" s="5" customFormat="1" ht="12.75">
      <c r="B273" t="s">
        <v>131</v>
      </c>
      <c r="C273"/>
      <c r="D273"/>
      <c r="E273"/>
      <c r="G273" s="14">
        <v>5800</v>
      </c>
      <c r="H273" s="9">
        <f>G273*'Yen Conversion'!$E$15</f>
        <v>49.25110262050448</v>
      </c>
      <c r="I273" s="12"/>
    </row>
    <row r="274" spans="2:9" s="5" customFormat="1" ht="12.75">
      <c r="B274" t="s">
        <v>97</v>
      </c>
      <c r="C274"/>
      <c r="D274"/>
      <c r="E274"/>
      <c r="G274" s="14">
        <v>8500</v>
      </c>
      <c r="H274" s="9">
        <f>G274*'Yen Conversion'!$E$15</f>
        <v>72.17834004729104</v>
      </c>
      <c r="I274" s="12"/>
    </row>
    <row r="275" spans="2:9" s="5" customFormat="1" ht="12.75">
      <c r="B275" t="s">
        <v>211</v>
      </c>
      <c r="C275"/>
      <c r="D275"/>
      <c r="E275"/>
      <c r="G275" s="14">
        <f>'Workshop Only Overhead'!J27</f>
        <v>119641.67939972715</v>
      </c>
      <c r="H275" s="9">
        <f>G275*'Yen Conversion'!$E$15</f>
        <v>1015.9456258285273</v>
      </c>
      <c r="I275" s="12"/>
    </row>
    <row r="276" spans="2:9" s="5" customFormat="1" ht="12.75">
      <c r="B276" t="s">
        <v>320</v>
      </c>
      <c r="C276"/>
      <c r="D276"/>
      <c r="E276"/>
      <c r="F276" s="14"/>
      <c r="G276"/>
      <c r="H276" s="9">
        <f>'Gen Overhead Dist. by Atd. Days'!K30</f>
        <v>1274.0830374512866</v>
      </c>
      <c r="I276" s="12"/>
    </row>
    <row r="277" spans="3:9" s="3" customFormat="1" ht="12.75">
      <c r="C277" s="3" t="s">
        <v>321</v>
      </c>
      <c r="G277" s="15"/>
      <c r="H277" s="11"/>
      <c r="I277" s="44">
        <f>SUM(H270:H276)</f>
        <v>3275.248668677457</v>
      </c>
    </row>
    <row r="278" spans="5:13" s="3" customFormat="1" ht="12.75">
      <c r="E278" s="3" t="s">
        <v>322</v>
      </c>
      <c r="G278" s="15"/>
      <c r="H278" s="11"/>
      <c r="I278" s="11"/>
      <c r="J278" s="11">
        <f>I268-I277</f>
        <v>554.7513313225431</v>
      </c>
      <c r="M278" s="3" t="s">
        <v>311</v>
      </c>
    </row>
    <row r="279" spans="7:9" s="5" customFormat="1" ht="12.75">
      <c r="G279" s="16"/>
      <c r="H279" s="12"/>
      <c r="I279" s="12"/>
    </row>
    <row r="280" spans="1:7" s="3" customFormat="1" ht="12.75">
      <c r="A280" s="3" t="s">
        <v>325</v>
      </c>
      <c r="G280" s="15"/>
    </row>
    <row r="281" spans="2:9" s="5" customFormat="1" ht="12.75">
      <c r="B281" s="5" t="s">
        <v>245</v>
      </c>
      <c r="G281" s="16"/>
      <c r="H281" s="12">
        <v>15665</v>
      </c>
      <c r="I281" s="12"/>
    </row>
    <row r="282" spans="3:9" s="3" customFormat="1" ht="12.75">
      <c r="C282" s="3" t="s">
        <v>326</v>
      </c>
      <c r="G282" s="15"/>
      <c r="H282" s="11"/>
      <c r="I282" s="11">
        <f>H281</f>
        <v>15665</v>
      </c>
    </row>
    <row r="283" spans="1:9" s="3" customFormat="1" ht="12.75">
      <c r="A283" s="3" t="s">
        <v>126</v>
      </c>
      <c r="G283" s="19"/>
      <c r="I283" s="43"/>
    </row>
    <row r="284" spans="2:9" ht="12.75">
      <c r="B284" t="s">
        <v>127</v>
      </c>
      <c r="G284" s="17">
        <v>2711000</v>
      </c>
      <c r="H284" s="9">
        <f>G284*'Yen Conversion'!$E$15</f>
        <v>23020.64469037718</v>
      </c>
      <c r="I284"/>
    </row>
    <row r="285" spans="2:9" ht="12.75">
      <c r="B285" t="s">
        <v>128</v>
      </c>
      <c r="G285" s="17">
        <v>630000</v>
      </c>
      <c r="H285" s="9">
        <f>G285*'Yen Conversion'!$E$15</f>
        <v>5349.688732916866</v>
      </c>
      <c r="I285"/>
    </row>
    <row r="286" spans="3:9" s="3" customFormat="1" ht="12.75">
      <c r="C286" s="3" t="s">
        <v>226</v>
      </c>
      <c r="G286" s="15"/>
      <c r="I286" s="47">
        <f>SUM(H284:H285)</f>
        <v>28370.333423294047</v>
      </c>
    </row>
    <row r="287" spans="5:10" s="3" customFormat="1" ht="12.75">
      <c r="E287" s="3" t="s">
        <v>323</v>
      </c>
      <c r="H287" s="11"/>
      <c r="I287" s="11"/>
      <c r="J287" s="44">
        <f>I282-I286</f>
        <v>-12705.333423294047</v>
      </c>
    </row>
    <row r="289" spans="6:10" s="3" customFormat="1" ht="12.75">
      <c r="F289" s="3" t="s">
        <v>324</v>
      </c>
      <c r="H289" s="11"/>
      <c r="I289" s="11"/>
      <c r="J289" s="11">
        <f>SUM(J6:J287)</f>
        <v>38704.41000000004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5" max="5" width="10.140625" style="17" bestFit="1" customWidth="1"/>
    <col min="10" max="10" width="11.140625" style="17" bestFit="1" customWidth="1"/>
    <col min="12" max="12" width="9.140625" style="10" customWidth="1"/>
  </cols>
  <sheetData>
    <row r="1" ht="12.75">
      <c r="D1" s="6" t="s">
        <v>200</v>
      </c>
    </row>
    <row r="3" spans="1:5" ht="12.75">
      <c r="A3" t="s">
        <v>149</v>
      </c>
      <c r="E3" s="17">
        <v>732744</v>
      </c>
    </row>
    <row r="5" spans="1:5" ht="12.75">
      <c r="A5" t="s">
        <v>150</v>
      </c>
      <c r="E5" s="17">
        <v>361200</v>
      </c>
    </row>
    <row r="7" spans="1:5" ht="12.75">
      <c r="A7" t="s">
        <v>151</v>
      </c>
      <c r="E7" s="17">
        <v>81423</v>
      </c>
    </row>
    <row r="9" spans="1:5" ht="12.75">
      <c r="A9" t="s">
        <v>213</v>
      </c>
      <c r="E9" s="17">
        <v>461100</v>
      </c>
    </row>
    <row r="11" spans="1:5" ht="12.75">
      <c r="A11" t="s">
        <v>152</v>
      </c>
      <c r="E11" s="17">
        <v>18200</v>
      </c>
    </row>
    <row r="13" spans="3:12" s="3" customFormat="1" ht="12.75">
      <c r="C13" s="3" t="s">
        <v>186</v>
      </c>
      <c r="E13" s="19">
        <f>SUM(E3:E11)</f>
        <v>1654667</v>
      </c>
      <c r="J13" s="19"/>
      <c r="L13" s="11"/>
    </row>
    <row r="15" ht="12.75">
      <c r="A15" t="s">
        <v>187</v>
      </c>
    </row>
    <row r="16" spans="3:12" ht="12.75">
      <c r="C16" s="26" t="s">
        <v>203</v>
      </c>
      <c r="D16" s="26" t="s">
        <v>204</v>
      </c>
      <c r="E16" s="27" t="s">
        <v>205</v>
      </c>
      <c r="H16" s="26" t="s">
        <v>206</v>
      </c>
      <c r="J16" s="27" t="s">
        <v>208</v>
      </c>
      <c r="L16" s="13" t="s">
        <v>1</v>
      </c>
    </row>
    <row r="17" spans="2:12" ht="12.75">
      <c r="B17" t="s">
        <v>173</v>
      </c>
      <c r="C17">
        <v>59</v>
      </c>
      <c r="D17">
        <v>1</v>
      </c>
      <c r="F17">
        <f>C17*D17</f>
        <v>59</v>
      </c>
      <c r="H17" s="7">
        <f>F17/$F$28</f>
        <v>0.08049113233287858</v>
      </c>
      <c r="J17" s="17">
        <f>H17*$E$13</f>
        <v>133186.0204638472</v>
      </c>
      <c r="L17" s="10">
        <f>J17*'Yen Conversion'!$E$15</f>
        <v>1130.9583381864738</v>
      </c>
    </row>
    <row r="18" spans="2:12" ht="12.75">
      <c r="B18" t="s">
        <v>174</v>
      </c>
      <c r="C18">
        <v>51</v>
      </c>
      <c r="D18">
        <v>1</v>
      </c>
      <c r="F18">
        <f aca="true" t="shared" si="0" ref="F18:F27">C18*D18</f>
        <v>51</v>
      </c>
      <c r="H18" s="7">
        <f>F18/$F$28</f>
        <v>0.06957708049113233</v>
      </c>
      <c r="J18" s="17">
        <f>H18*$E$13</f>
        <v>115126.89904502046</v>
      </c>
      <c r="L18" s="10">
        <f>J18*'Yen Conversion'!$E$15</f>
        <v>977.6080550425452</v>
      </c>
    </row>
    <row r="19" spans="2:12" ht="12.75">
      <c r="B19" t="s">
        <v>175</v>
      </c>
      <c r="C19">
        <v>26</v>
      </c>
      <c r="D19">
        <v>1</v>
      </c>
      <c r="F19">
        <f t="shared" si="0"/>
        <v>26</v>
      </c>
      <c r="H19" s="7">
        <f aca="true" t="shared" si="1" ref="H19:H27">F19/$F$28</f>
        <v>0.03547066848567531</v>
      </c>
      <c r="J19" s="17">
        <f aca="true" t="shared" si="2" ref="J19:J27">H19*$E$13</f>
        <v>58692.14461118691</v>
      </c>
      <c r="L19" s="10">
        <f>J19*'Yen Conversion'!$E$15</f>
        <v>498.38842021776816</v>
      </c>
    </row>
    <row r="20" spans="2:12" ht="12.75">
      <c r="B20" t="s">
        <v>176</v>
      </c>
      <c r="C20">
        <v>38</v>
      </c>
      <c r="D20">
        <v>1</v>
      </c>
      <c r="F20">
        <f t="shared" si="0"/>
        <v>38</v>
      </c>
      <c r="H20" s="7">
        <f t="shared" si="1"/>
        <v>0.05184174624829468</v>
      </c>
      <c r="J20" s="17">
        <f t="shared" si="2"/>
        <v>85780.82673942701</v>
      </c>
      <c r="L20" s="10">
        <f>J20*'Yen Conversion'!$E$15</f>
        <v>728.413844933661</v>
      </c>
    </row>
    <row r="21" spans="2:12" ht="12.75">
      <c r="B21" t="s">
        <v>177</v>
      </c>
      <c r="C21">
        <v>59</v>
      </c>
      <c r="D21">
        <v>1</v>
      </c>
      <c r="F21">
        <f t="shared" si="0"/>
        <v>59</v>
      </c>
      <c r="H21" s="7">
        <f t="shared" si="1"/>
        <v>0.08049113233287858</v>
      </c>
      <c r="J21" s="17">
        <f t="shared" si="2"/>
        <v>133186.0204638472</v>
      </c>
      <c r="L21" s="10">
        <f>J21*'Yen Conversion'!$E$15</f>
        <v>1130.9583381864738</v>
      </c>
    </row>
    <row r="22" spans="2:12" ht="12.75">
      <c r="B22" t="s">
        <v>178</v>
      </c>
      <c r="C22">
        <v>42</v>
      </c>
      <c r="D22">
        <v>2</v>
      </c>
      <c r="F22">
        <f t="shared" si="0"/>
        <v>84</v>
      </c>
      <c r="H22" s="7">
        <f t="shared" si="1"/>
        <v>0.1145975443383356</v>
      </c>
      <c r="J22" s="17">
        <f t="shared" si="2"/>
        <v>189620.77489768076</v>
      </c>
      <c r="L22" s="10">
        <f>J22*'Yen Conversion'!$E$15</f>
        <v>1610.177973011251</v>
      </c>
    </row>
    <row r="23" spans="2:12" ht="12.75">
      <c r="B23" t="s">
        <v>179</v>
      </c>
      <c r="C23">
        <v>39</v>
      </c>
      <c r="D23">
        <v>1</v>
      </c>
      <c r="F23">
        <f t="shared" si="0"/>
        <v>39</v>
      </c>
      <c r="H23" s="7">
        <f t="shared" si="1"/>
        <v>0.05320600272851296</v>
      </c>
      <c r="J23" s="17">
        <f t="shared" si="2"/>
        <v>88038.21691678035</v>
      </c>
      <c r="L23" s="10">
        <f>J23*'Yen Conversion'!$E$15</f>
        <v>747.5826303266522</v>
      </c>
    </row>
    <row r="24" spans="2:12" ht="12.75">
      <c r="B24" t="s">
        <v>180</v>
      </c>
      <c r="C24">
        <v>19</v>
      </c>
      <c r="D24">
        <v>1</v>
      </c>
      <c r="F24">
        <f t="shared" si="0"/>
        <v>19</v>
      </c>
      <c r="H24" s="7">
        <f t="shared" si="1"/>
        <v>0.02592087312414734</v>
      </c>
      <c r="J24" s="17">
        <f t="shared" si="2"/>
        <v>42890.413369713504</v>
      </c>
      <c r="L24" s="10">
        <f>J24*'Yen Conversion'!$E$15</f>
        <v>364.2069224668305</v>
      </c>
    </row>
    <row r="25" spans="2:12" ht="12.75">
      <c r="B25" t="s">
        <v>181</v>
      </c>
      <c r="C25">
        <v>21</v>
      </c>
      <c r="D25">
        <v>1</v>
      </c>
      <c r="F25">
        <f t="shared" si="0"/>
        <v>21</v>
      </c>
      <c r="H25" s="7">
        <f t="shared" si="1"/>
        <v>0.0286493860845839</v>
      </c>
      <c r="J25" s="17">
        <f t="shared" si="2"/>
        <v>47405.19372442019</v>
      </c>
      <c r="L25" s="10">
        <f>J25*'Yen Conversion'!$E$15</f>
        <v>402.54449325281274</v>
      </c>
    </row>
    <row r="26" spans="2:12" ht="12.75">
      <c r="B26" t="s">
        <v>146</v>
      </c>
      <c r="C26">
        <v>142</v>
      </c>
      <c r="D26">
        <v>2</v>
      </c>
      <c r="F26">
        <f t="shared" si="0"/>
        <v>284</v>
      </c>
      <c r="H26" s="7">
        <f t="shared" si="1"/>
        <v>0.3874488403819918</v>
      </c>
      <c r="J26" s="17">
        <f t="shared" si="2"/>
        <v>641098.8103683492</v>
      </c>
      <c r="L26" s="10">
        <f>J26*'Yen Conversion'!$E$15</f>
        <v>5443.935051609466</v>
      </c>
    </row>
    <row r="27" spans="2:12" ht="12.75">
      <c r="B27" t="s">
        <v>147</v>
      </c>
      <c r="C27">
        <v>53</v>
      </c>
      <c r="D27">
        <v>1</v>
      </c>
      <c r="F27" s="26">
        <f t="shared" si="0"/>
        <v>53</v>
      </c>
      <c r="H27" s="28">
        <f t="shared" si="1"/>
        <v>0.0723055934515689</v>
      </c>
      <c r="J27" s="27">
        <f t="shared" si="2"/>
        <v>119641.67939972715</v>
      </c>
      <c r="L27" s="10">
        <f>J27*'Yen Conversion'!$E$15</f>
        <v>1015.9456258285273</v>
      </c>
    </row>
    <row r="28" spans="3:10" ht="12.75">
      <c r="C28" t="s">
        <v>207</v>
      </c>
      <c r="F28">
        <f>SUM(F17:F27)</f>
        <v>733</v>
      </c>
      <c r="H28" s="7">
        <f>SUM(H17:H27)</f>
        <v>1</v>
      </c>
      <c r="J28" s="17">
        <f>SUM(J17:J27)</f>
        <v>1654666.9999999998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5" width="9.140625" style="29" customWidth="1"/>
    <col min="6" max="6" width="10.140625" style="29" bestFit="1" customWidth="1"/>
    <col min="7" max="9" width="9.140625" style="29" customWidth="1"/>
    <col min="10" max="10" width="12.7109375" style="36" bestFit="1" customWidth="1"/>
    <col min="11" max="16384" width="9.140625" style="29" customWidth="1"/>
  </cols>
  <sheetData>
    <row r="1" ht="12.75">
      <c r="D1" s="35" t="s">
        <v>201</v>
      </c>
    </row>
    <row r="4" spans="1:8" ht="12.75">
      <c r="A4" s="29" t="s">
        <v>129</v>
      </c>
      <c r="F4" s="36"/>
      <c r="H4" s="37"/>
    </row>
    <row r="5" spans="3:8" ht="12.75">
      <c r="C5" s="29" t="s">
        <v>132</v>
      </c>
      <c r="F5" s="36">
        <v>256500</v>
      </c>
      <c r="H5" s="37"/>
    </row>
    <row r="6" spans="3:8" ht="12.75">
      <c r="C6" s="29" t="s">
        <v>133</v>
      </c>
      <c r="F6" s="36">
        <v>50612</v>
      </c>
      <c r="H6" s="37"/>
    </row>
    <row r="7" spans="3:8" ht="12.75">
      <c r="C7" s="29" t="s">
        <v>134</v>
      </c>
      <c r="F7" s="36">
        <v>279525</v>
      </c>
      <c r="H7" s="37"/>
    </row>
    <row r="8" spans="3:8" ht="12.75">
      <c r="C8" s="29" t="s">
        <v>135</v>
      </c>
      <c r="F8" s="36">
        <v>135450</v>
      </c>
      <c r="H8" s="31"/>
    </row>
    <row r="9" spans="3:8" ht="12.75">
      <c r="C9" s="29" t="s">
        <v>137</v>
      </c>
      <c r="F9" s="36">
        <v>260400</v>
      </c>
      <c r="H9" s="37"/>
    </row>
    <row r="10" spans="3:8" ht="12.75">
      <c r="C10" s="29" t="s">
        <v>198</v>
      </c>
      <c r="F10" s="36">
        <v>6500</v>
      </c>
      <c r="H10" s="37"/>
    </row>
    <row r="11" spans="3:8" ht="12.75">
      <c r="C11" s="29" t="s">
        <v>138</v>
      </c>
      <c r="F11" s="36">
        <v>12800</v>
      </c>
      <c r="H11" s="37"/>
    </row>
    <row r="12" spans="6:8" ht="12.75">
      <c r="F12" s="36"/>
      <c r="H12" s="37"/>
    </row>
    <row r="13" spans="2:6" ht="12.75">
      <c r="B13" s="32" t="s">
        <v>199</v>
      </c>
      <c r="F13" s="38">
        <f>SUM(F5:F11)</f>
        <v>1001787</v>
      </c>
    </row>
    <row r="16" ht="12.75">
      <c r="A16" s="29" t="s">
        <v>202</v>
      </c>
    </row>
    <row r="17" spans="3:10" ht="12.75">
      <c r="C17" s="39" t="s">
        <v>203</v>
      </c>
      <c r="D17" s="39" t="s">
        <v>204</v>
      </c>
      <c r="E17" s="40" t="s">
        <v>205</v>
      </c>
      <c r="H17" s="39" t="s">
        <v>206</v>
      </c>
      <c r="J17" s="40" t="s">
        <v>209</v>
      </c>
    </row>
    <row r="18" spans="2:10" ht="12.75">
      <c r="B18" s="29" t="s">
        <v>182</v>
      </c>
      <c r="C18" s="29">
        <v>45</v>
      </c>
      <c r="D18" s="29">
        <v>0.5</v>
      </c>
      <c r="F18" s="29">
        <f>C18*D18</f>
        <v>22.5</v>
      </c>
      <c r="H18" s="41">
        <f>F18/$F$22</f>
        <v>0.1541095890410959</v>
      </c>
      <c r="J18" s="36">
        <f>H18*$F$13</f>
        <v>154384.98287671234</v>
      </c>
    </row>
    <row r="19" spans="2:10" ht="12.75">
      <c r="B19" s="29" t="s">
        <v>183</v>
      </c>
      <c r="C19" s="29">
        <v>102</v>
      </c>
      <c r="D19" s="29">
        <v>0.5</v>
      </c>
      <c r="F19" s="29">
        <f>C19*D19</f>
        <v>51</v>
      </c>
      <c r="H19" s="41">
        <f>F19/$F$22</f>
        <v>0.3493150684931507</v>
      </c>
      <c r="J19" s="36">
        <f>H19*$F$13</f>
        <v>349939.29452054796</v>
      </c>
    </row>
    <row r="20" spans="2:10" ht="12.75">
      <c r="B20" s="29" t="s">
        <v>184</v>
      </c>
      <c r="C20" s="29">
        <v>97</v>
      </c>
      <c r="D20" s="29">
        <v>0.5</v>
      </c>
      <c r="F20" s="29">
        <f>C20*D20</f>
        <v>48.5</v>
      </c>
      <c r="H20" s="41">
        <f>F20/$F$22</f>
        <v>0.3321917808219178</v>
      </c>
      <c r="J20" s="36">
        <f>H20*$F$13</f>
        <v>332785.40753424657</v>
      </c>
    </row>
    <row r="21" spans="2:10" ht="12.75">
      <c r="B21" s="29" t="s">
        <v>185</v>
      </c>
      <c r="C21" s="29">
        <v>48</v>
      </c>
      <c r="D21" s="29">
        <v>0.5</v>
      </c>
      <c r="F21" s="39">
        <f>C21*D21</f>
        <v>24</v>
      </c>
      <c r="H21" s="42">
        <f>F21/$F$22</f>
        <v>0.1643835616438356</v>
      </c>
      <c r="J21" s="40">
        <f>H21*$F$13</f>
        <v>164677.31506849313</v>
      </c>
    </row>
    <row r="22" spans="3:10" ht="12.75">
      <c r="C22" s="29" t="s">
        <v>207</v>
      </c>
      <c r="F22" s="29">
        <f>SUM(F18:F21)</f>
        <v>146</v>
      </c>
      <c r="H22" s="41">
        <f>SUM(H18:H21)</f>
        <v>1</v>
      </c>
      <c r="J22" s="36">
        <f>SUM(J18:J21)</f>
        <v>1001787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"/>
    </sheetView>
  </sheetViews>
  <sheetFormatPr defaultColWidth="9.140625" defaultRowHeight="12.75"/>
  <cols>
    <col min="9" max="9" width="9.28125" style="7" bestFit="1" customWidth="1"/>
    <col min="11" max="11" width="10.7109375" style="10" bestFit="1" customWidth="1"/>
  </cols>
  <sheetData>
    <row r="1" ht="12.75">
      <c r="D1" s="6" t="s">
        <v>235</v>
      </c>
    </row>
    <row r="2" ht="12.75">
      <c r="K2" s="11" t="s">
        <v>232</v>
      </c>
    </row>
    <row r="3" spans="7:11" ht="12.75">
      <c r="G3" s="3" t="s">
        <v>229</v>
      </c>
      <c r="K3" s="11" t="s">
        <v>233</v>
      </c>
    </row>
    <row r="4" spans="1:11" s="6" customFormat="1" ht="12.75">
      <c r="A4" s="6" t="s">
        <v>188</v>
      </c>
      <c r="C4" s="6" t="s">
        <v>189</v>
      </c>
      <c r="E4" s="6" t="s">
        <v>190</v>
      </c>
      <c r="G4" s="6" t="s">
        <v>230</v>
      </c>
      <c r="I4" s="8" t="s">
        <v>194</v>
      </c>
      <c r="K4" s="44" t="s">
        <v>234</v>
      </c>
    </row>
    <row r="6" spans="1:11" ht="12.75">
      <c r="A6" t="s">
        <v>191</v>
      </c>
      <c r="C6">
        <v>529</v>
      </c>
      <c r="E6">
        <v>3</v>
      </c>
      <c r="G6">
        <f>C6*E6</f>
        <v>1587</v>
      </c>
      <c r="I6" s="7">
        <f>(G6/$G$45)</f>
        <v>0.6340391530163804</v>
      </c>
      <c r="K6" s="10">
        <f>I6*$G$47</f>
        <v>38150.373215758336</v>
      </c>
    </row>
    <row r="8" spans="1:11" ht="12.75">
      <c r="A8" t="s">
        <v>212</v>
      </c>
      <c r="C8">
        <v>47</v>
      </c>
      <c r="E8">
        <v>1</v>
      </c>
      <c r="G8">
        <f>C8*E8</f>
        <v>47</v>
      </c>
      <c r="I8" s="7">
        <f>(G8/$G$45)</f>
        <v>0.018777467039552537</v>
      </c>
      <c r="K8" s="10">
        <f>I8*$G$47</f>
        <v>1129.8472218907636</v>
      </c>
    </row>
    <row r="10" spans="1:11" ht="12.75">
      <c r="A10" t="s">
        <v>173</v>
      </c>
      <c r="C10">
        <v>59</v>
      </c>
      <c r="E10">
        <v>1</v>
      </c>
      <c r="G10">
        <f>C10*E10</f>
        <v>59</v>
      </c>
      <c r="I10" s="7">
        <f>(G10/$G$45)</f>
        <v>0.02357171394326808</v>
      </c>
      <c r="K10" s="10">
        <f>I10*$G$47</f>
        <v>1418.3188530118098</v>
      </c>
    </row>
    <row r="12" spans="1:11" ht="12.75">
      <c r="A12" t="s">
        <v>174</v>
      </c>
      <c r="C12">
        <v>51</v>
      </c>
      <c r="E12">
        <v>1</v>
      </c>
      <c r="G12">
        <f>C12*E12</f>
        <v>51</v>
      </c>
      <c r="I12" s="7">
        <f>(G12/$G$45)</f>
        <v>0.02037554934079105</v>
      </c>
      <c r="K12" s="10">
        <f>I12*$G$47</f>
        <v>1226.0044322644458</v>
      </c>
    </row>
    <row r="14" spans="1:11" ht="12.75">
      <c r="A14" t="s">
        <v>175</v>
      </c>
      <c r="C14">
        <v>26</v>
      </c>
      <c r="E14">
        <v>1</v>
      </c>
      <c r="G14">
        <f>C14*E14</f>
        <v>26</v>
      </c>
      <c r="I14" s="7">
        <f>(G14/$G$45)</f>
        <v>0.010387534958050339</v>
      </c>
      <c r="K14" s="10">
        <f>I14*$G$47</f>
        <v>625.0218674289331</v>
      </c>
    </row>
    <row r="16" spans="1:11" ht="12.75">
      <c r="A16" t="s">
        <v>176</v>
      </c>
      <c r="C16">
        <v>38</v>
      </c>
      <c r="E16">
        <v>1</v>
      </c>
      <c r="G16">
        <f>C16*E16</f>
        <v>38</v>
      </c>
      <c r="I16" s="7">
        <f>(G16/$G$45)</f>
        <v>0.015181781861765881</v>
      </c>
      <c r="K16" s="10">
        <f>I16*$G$47</f>
        <v>913.4934985499791</v>
      </c>
    </row>
    <row r="18" spans="1:11" ht="12.75">
      <c r="A18" t="s">
        <v>177</v>
      </c>
      <c r="C18">
        <v>59</v>
      </c>
      <c r="E18">
        <v>1</v>
      </c>
      <c r="G18">
        <f>C18*E18</f>
        <v>59</v>
      </c>
      <c r="I18" s="7">
        <f>(G18/$G$45)</f>
        <v>0.02357171394326808</v>
      </c>
      <c r="K18" s="10">
        <f>I18*$G$47</f>
        <v>1418.3188530118098</v>
      </c>
    </row>
    <row r="20" spans="1:11" ht="12.75">
      <c r="A20" t="s">
        <v>178</v>
      </c>
      <c r="C20">
        <v>37</v>
      </c>
      <c r="E20">
        <v>2</v>
      </c>
      <c r="G20">
        <f>C20*E20</f>
        <v>74</v>
      </c>
      <c r="I20" s="7">
        <f>(G20/$G$45)</f>
        <v>0.029564522572912505</v>
      </c>
      <c r="K20" s="10">
        <f>I20*$G$47</f>
        <v>1778.9083919131172</v>
      </c>
    </row>
    <row r="22" spans="1:11" ht="12.75">
      <c r="A22" t="s">
        <v>179</v>
      </c>
      <c r="C22">
        <v>39</v>
      </c>
      <c r="E22">
        <v>1</v>
      </c>
      <c r="G22">
        <f>C22*E22</f>
        <v>39</v>
      </c>
      <c r="I22" s="7">
        <f>(G22/$G$45)</f>
        <v>0.01558130243707551</v>
      </c>
      <c r="K22" s="10">
        <f>I22*$G$47</f>
        <v>937.5328011433996</v>
      </c>
    </row>
    <row r="24" spans="1:11" ht="12.75">
      <c r="A24" t="s">
        <v>180</v>
      </c>
      <c r="C24">
        <v>19</v>
      </c>
      <c r="E24">
        <v>1</v>
      </c>
      <c r="G24">
        <f>C24*E24</f>
        <v>19</v>
      </c>
      <c r="I24" s="7">
        <f>(G24/$G$45)</f>
        <v>0.0075908909308829405</v>
      </c>
      <c r="K24" s="10">
        <f>I24*$G$47</f>
        <v>456.74674927498955</v>
      </c>
    </row>
    <row r="26" spans="1:11" ht="12.75">
      <c r="A26" t="s">
        <v>181</v>
      </c>
      <c r="C26">
        <v>21</v>
      </c>
      <c r="E26">
        <v>1</v>
      </c>
      <c r="G26">
        <f>C26*E26</f>
        <v>21</v>
      </c>
      <c r="I26" s="7">
        <f>(G26/$G$45)</f>
        <v>0.008389932081502197</v>
      </c>
      <c r="K26" s="10">
        <f>I26*$G$47</f>
        <v>504.8253544618305</v>
      </c>
    </row>
    <row r="28" spans="1:11" ht="12.75">
      <c r="A28" t="s">
        <v>146</v>
      </c>
      <c r="C28">
        <v>142</v>
      </c>
      <c r="E28">
        <v>2</v>
      </c>
      <c r="G28">
        <f>C28*E28</f>
        <v>284</v>
      </c>
      <c r="I28" s="7">
        <f>(G28/$G$45)</f>
        <v>0.11346384338793448</v>
      </c>
      <c r="K28" s="10">
        <f>I28*$G$47</f>
        <v>6827.161936531424</v>
      </c>
    </row>
    <row r="30" spans="1:11" ht="12.75">
      <c r="A30" t="s">
        <v>147</v>
      </c>
      <c r="C30">
        <v>53</v>
      </c>
      <c r="E30">
        <v>1</v>
      </c>
      <c r="G30">
        <f>C30*E30</f>
        <v>53</v>
      </c>
      <c r="I30" s="7">
        <f>(G30/$G$45)</f>
        <v>0.02117459049141031</v>
      </c>
      <c r="K30" s="10">
        <f>I30*$G$47</f>
        <v>1274.0830374512866</v>
      </c>
    </row>
    <row r="33" spans="1:11" ht="12.75">
      <c r="A33" t="s">
        <v>182</v>
      </c>
      <c r="C33">
        <v>45</v>
      </c>
      <c r="E33">
        <v>0.5</v>
      </c>
      <c r="G33">
        <f>C33*E33</f>
        <v>22.5</v>
      </c>
      <c r="I33" s="7">
        <f>(G33/$G$45)</f>
        <v>0.00898921294446664</v>
      </c>
      <c r="K33" s="10">
        <f>I33*$G$47</f>
        <v>540.8843083519613</v>
      </c>
    </row>
    <row r="35" spans="1:11" ht="12.75">
      <c r="A35" t="s">
        <v>183</v>
      </c>
      <c r="C35">
        <v>102</v>
      </c>
      <c r="E35">
        <v>0.5</v>
      </c>
      <c r="G35">
        <f>C35*E35</f>
        <v>51</v>
      </c>
      <c r="I35" s="7">
        <f>(G35/$G$45)</f>
        <v>0.02037554934079105</v>
      </c>
      <c r="K35" s="10">
        <f>I35*$G$47</f>
        <v>1226.0044322644458</v>
      </c>
    </row>
    <row r="37" spans="1:11" ht="12.75">
      <c r="A37" t="s">
        <v>184</v>
      </c>
      <c r="C37">
        <v>97</v>
      </c>
      <c r="E37">
        <v>0.5</v>
      </c>
      <c r="G37">
        <f>C37*E37</f>
        <v>48.5</v>
      </c>
      <c r="I37" s="7">
        <f>(G37/$G$45)</f>
        <v>0.01937674790251698</v>
      </c>
      <c r="K37" s="10">
        <f>I37*$G$47</f>
        <v>1165.9061757808945</v>
      </c>
    </row>
    <row r="39" spans="1:11" ht="12.75">
      <c r="A39" t="s">
        <v>185</v>
      </c>
      <c r="C39">
        <v>48</v>
      </c>
      <c r="E39">
        <v>0.5</v>
      </c>
      <c r="G39">
        <f>C39*E39</f>
        <v>24</v>
      </c>
      <c r="I39" s="7">
        <f>(G39/$G$45)</f>
        <v>0.009588493807431082</v>
      </c>
      <c r="K39" s="10">
        <f>I39*$G$47</f>
        <v>576.943262242092</v>
      </c>
    </row>
    <row r="41" spans="1:11" ht="12.75">
      <c r="A41" t="s">
        <v>192</v>
      </c>
      <c r="C41">
        <v>294</v>
      </c>
      <c r="G41">
        <f>C41*E41</f>
        <v>0</v>
      </c>
      <c r="I41" s="7">
        <f>(G41/$G$45)</f>
        <v>0</v>
      </c>
      <c r="K41" s="10">
        <f>I41*$G$47</f>
        <v>0</v>
      </c>
    </row>
    <row r="43" ht="12.75">
      <c r="K43" s="11">
        <f>SUM(K6:K41)</f>
        <v>60170.374391331534</v>
      </c>
    </row>
    <row r="45" spans="4:11" s="3" customFormat="1" ht="12.75">
      <c r="D45" s="3" t="s">
        <v>193</v>
      </c>
      <c r="G45" s="3">
        <f>SUM(G6:G41)</f>
        <v>2503</v>
      </c>
      <c r="I45" s="45"/>
      <c r="K45" s="11"/>
    </row>
    <row r="47" spans="4:11" s="3" customFormat="1" ht="12.75">
      <c r="D47" s="3" t="s">
        <v>231</v>
      </c>
      <c r="G47" s="11">
        <f>'Income and Expense Statement'!J90</f>
        <v>60170.37439133152</v>
      </c>
      <c r="I47" s="45"/>
      <c r="K47" s="11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8"/>
  <sheetViews>
    <sheetView workbookViewId="0" topLeftCell="A1">
      <selection activeCell="A1" sqref="A1"/>
    </sheetView>
  </sheetViews>
  <sheetFormatPr defaultColWidth="9.140625" defaultRowHeight="12.75"/>
  <sheetData>
    <row r="1" ht="12.75">
      <c r="D1" s="3" t="s">
        <v>9</v>
      </c>
    </row>
    <row r="3" spans="2:8" ht="12.75">
      <c r="B3" t="s">
        <v>10</v>
      </c>
      <c r="H3" s="10"/>
    </row>
    <row r="4" spans="2:8" ht="12.75">
      <c r="B4" t="s">
        <v>11</v>
      </c>
      <c r="H4" s="10"/>
    </row>
    <row r="5" spans="2:8" ht="12.75">
      <c r="B5" t="s">
        <v>12</v>
      </c>
      <c r="H5" s="10"/>
    </row>
    <row r="6" spans="2:8" ht="12.75">
      <c r="B6" t="s">
        <v>13</v>
      </c>
      <c r="H6" s="10"/>
    </row>
    <row r="7" spans="2:8" ht="12.75">
      <c r="B7" t="s">
        <v>14</v>
      </c>
      <c r="H7" s="10"/>
    </row>
    <row r="8" spans="2:8" ht="12.75">
      <c r="B8" t="s">
        <v>15</v>
      </c>
      <c r="H8" s="10"/>
    </row>
    <row r="9" spans="2:8" ht="12.75">
      <c r="B9" t="s">
        <v>16</v>
      </c>
      <c r="H9" s="10"/>
    </row>
    <row r="10" spans="2:8" ht="12.75">
      <c r="B10" t="s">
        <v>17</v>
      </c>
      <c r="H10" s="10"/>
    </row>
    <row r="11" spans="2:8" ht="12.75">
      <c r="B11" t="s">
        <v>18</v>
      </c>
      <c r="H11" s="10"/>
    </row>
    <row r="12" spans="2:8" ht="12.75">
      <c r="B12" t="s">
        <v>19</v>
      </c>
      <c r="H12" s="10"/>
    </row>
    <row r="13" spans="2:8" ht="12.75">
      <c r="B13" t="s">
        <v>20</v>
      </c>
      <c r="H13" s="10"/>
    </row>
    <row r="14" spans="2:8" ht="12.75">
      <c r="B14" t="s">
        <v>21</v>
      </c>
      <c r="H14" s="10"/>
    </row>
    <row r="15" spans="2:8" ht="12.75">
      <c r="B15" t="s">
        <v>22</v>
      </c>
      <c r="H15" s="10"/>
    </row>
    <row r="16" spans="2:8" ht="12.75">
      <c r="B16" t="s">
        <v>23</v>
      </c>
      <c r="H16" s="10"/>
    </row>
    <row r="17" spans="2:8" ht="12.75">
      <c r="B17" t="s">
        <v>24</v>
      </c>
      <c r="H17" s="10"/>
    </row>
    <row r="18" spans="2:8" ht="12.75">
      <c r="B18" t="s">
        <v>25</v>
      </c>
      <c r="H18" s="10"/>
    </row>
    <row r="19" spans="2:8" ht="12.75">
      <c r="B19" t="s">
        <v>26</v>
      </c>
      <c r="H19" s="10"/>
    </row>
    <row r="20" spans="2:8" ht="12.75">
      <c r="B20" t="s">
        <v>27</v>
      </c>
      <c r="H20" s="10"/>
    </row>
    <row r="21" spans="2:8" ht="12.75">
      <c r="B21" t="s">
        <v>28</v>
      </c>
      <c r="H21" s="10"/>
    </row>
    <row r="22" spans="2:8" ht="12.75">
      <c r="B22" t="s">
        <v>29</v>
      </c>
      <c r="H22" s="10"/>
    </row>
    <row r="23" spans="2:8" ht="12.75">
      <c r="B23" t="s">
        <v>30</v>
      </c>
      <c r="H23" s="10"/>
    </row>
    <row r="24" spans="2:8" ht="12.75">
      <c r="B24" t="s">
        <v>31</v>
      </c>
      <c r="H24" s="10"/>
    </row>
    <row r="25" spans="2:8" ht="12.75">
      <c r="B25" t="s">
        <v>32</v>
      </c>
      <c r="H25" s="10"/>
    </row>
    <row r="26" spans="2:8" ht="12.75">
      <c r="B26" t="s">
        <v>33</v>
      </c>
      <c r="H26" s="10"/>
    </row>
    <row r="27" spans="2:8" ht="12.75">
      <c r="B27" t="s">
        <v>34</v>
      </c>
      <c r="H27" s="10"/>
    </row>
    <row r="28" spans="2:8" ht="12.75">
      <c r="B28" t="s">
        <v>35</v>
      </c>
      <c r="H28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5" max="6" width="11.140625" style="0" bestFit="1" customWidth="1"/>
  </cols>
  <sheetData>
    <row r="1" ht="12.75">
      <c r="D1" s="6" t="s">
        <v>344</v>
      </c>
    </row>
    <row r="2" ht="12.75">
      <c r="E2" s="3"/>
    </row>
    <row r="4" spans="2:5" ht="12.75">
      <c r="B4" t="s">
        <v>214</v>
      </c>
      <c r="E4" s="17">
        <f>'Pre Conversion Expense'!F204</f>
        <v>30036017</v>
      </c>
    </row>
    <row r="5" ht="12.75">
      <c r="E5" s="17"/>
    </row>
    <row r="6" spans="2:5" ht="12.75">
      <c r="B6" t="s">
        <v>215</v>
      </c>
      <c r="E6" s="17">
        <f>'Pre Conversion Income '!G48</f>
        <v>13417652</v>
      </c>
    </row>
    <row r="8" spans="2:6" ht="12.75">
      <c r="B8" t="s">
        <v>219</v>
      </c>
      <c r="F8" s="17">
        <f>E4-E6</f>
        <v>16618365</v>
      </c>
    </row>
    <row r="9" ht="12.75">
      <c r="J9" s="1"/>
    </row>
    <row r="10" spans="2:10" ht="12.75">
      <c r="B10" t="s">
        <v>216</v>
      </c>
      <c r="E10" s="10">
        <v>141116</v>
      </c>
      <c r="J10" s="2"/>
    </row>
    <row r="11" ht="12.75">
      <c r="G11" s="1"/>
    </row>
    <row r="12" ht="12.75">
      <c r="G12" s="2"/>
    </row>
    <row r="13" spans="2:5" ht="12.75">
      <c r="B13" t="s">
        <v>217</v>
      </c>
      <c r="D13" s="1"/>
      <c r="E13">
        <f>F8/E10</f>
        <v>117.7638609371014</v>
      </c>
    </row>
    <row r="14" ht="12.75">
      <c r="D14" s="2"/>
    </row>
    <row r="15" spans="2:5" ht="12.75">
      <c r="B15" t="s">
        <v>218</v>
      </c>
      <c r="E15">
        <f>1/E13</f>
        <v>0.008491569417328359</v>
      </c>
    </row>
    <row r="16" ht="12.75">
      <c r="C16" s="1"/>
    </row>
    <row r="17" ht="12.75">
      <c r="C17" s="2"/>
    </row>
    <row r="21" ht="12.75">
      <c r="A21" s="1"/>
    </row>
    <row r="22" ht="12.75">
      <c r="A22" s="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 outlineLevelCol="3"/>
  <cols>
    <col min="2" max="2" width="9.140625" style="3" customWidth="1" outlineLevel="3"/>
    <col min="3" max="3" width="8.57421875" style="3" bestFit="1" customWidth="1" outlineLevel="3"/>
    <col min="4" max="4" width="10.28125" style="0" bestFit="1" customWidth="1" outlineLevel="2"/>
    <col min="5" max="5" width="8.28125" style="3" bestFit="1" customWidth="1" outlineLevel="2"/>
    <col min="6" max="6" width="8.28125" style="3" customWidth="1" outlineLevel="2"/>
    <col min="7" max="7" width="8.421875" style="0" bestFit="1" customWidth="1"/>
    <col min="9" max="9" width="13.140625" style="0" bestFit="1" customWidth="1"/>
    <col min="10" max="10" width="9.140625" style="3" customWidth="1"/>
    <col min="11" max="11" width="10.7109375" style="0" customWidth="1"/>
    <col min="13" max="13" width="10.28125" style="0" bestFit="1" customWidth="1"/>
  </cols>
  <sheetData>
    <row r="1" ht="12.75">
      <c r="E1" s="6" t="s">
        <v>391</v>
      </c>
    </row>
    <row r="3" spans="2:13" s="3" customFormat="1" ht="12.75">
      <c r="B3" s="3" t="s">
        <v>346</v>
      </c>
      <c r="C3" s="3" t="s">
        <v>347</v>
      </c>
      <c r="D3" s="3" t="s">
        <v>348</v>
      </c>
      <c r="E3" s="3" t="s">
        <v>349</v>
      </c>
      <c r="F3" s="3" t="s">
        <v>350</v>
      </c>
      <c r="G3" s="3" t="s">
        <v>351</v>
      </c>
      <c r="H3" s="52" t="s">
        <v>352</v>
      </c>
      <c r="I3" s="52" t="s">
        <v>353</v>
      </c>
      <c r="K3" s="3" t="s">
        <v>354</v>
      </c>
      <c r="L3" s="3" t="s">
        <v>355</v>
      </c>
      <c r="M3" s="3" t="s">
        <v>356</v>
      </c>
    </row>
    <row r="4" spans="1:13" s="3" customFormat="1" ht="12.75">
      <c r="A4" s="3" t="s">
        <v>357</v>
      </c>
      <c r="B4" s="3" t="s">
        <v>358</v>
      </c>
      <c r="C4" s="3" t="s">
        <v>359</v>
      </c>
      <c r="D4" s="3" t="s">
        <v>360</v>
      </c>
      <c r="E4" s="3" t="s">
        <v>360</v>
      </c>
      <c r="F4" s="3" t="s">
        <v>361</v>
      </c>
      <c r="G4" s="3" t="s">
        <v>362</v>
      </c>
      <c r="H4" s="3" t="s">
        <v>363</v>
      </c>
      <c r="I4" s="3" t="s">
        <v>364</v>
      </c>
      <c r="K4" s="3" t="s">
        <v>365</v>
      </c>
      <c r="L4" s="3" t="s">
        <v>366</v>
      </c>
      <c r="M4" s="3" t="s">
        <v>367</v>
      </c>
    </row>
    <row r="5" spans="3:9" s="3" customFormat="1" ht="12.75">
      <c r="C5" s="3" t="s">
        <v>368</v>
      </c>
      <c r="E5" s="3" t="s">
        <v>369</v>
      </c>
      <c r="G5" s="3" t="s">
        <v>370</v>
      </c>
      <c r="I5" s="53" t="s">
        <v>311</v>
      </c>
    </row>
    <row r="8" spans="1:13" ht="12.75">
      <c r="A8" t="s">
        <v>371</v>
      </c>
      <c r="B8" s="3">
        <v>59</v>
      </c>
      <c r="C8" s="3">
        <v>6</v>
      </c>
      <c r="D8">
        <f>SUM(B8:C8)</f>
        <v>65</v>
      </c>
      <c r="E8" s="3">
        <v>80</v>
      </c>
      <c r="F8" s="3">
        <f>E8-D8</f>
        <v>15</v>
      </c>
      <c r="G8">
        <f>H8-I8</f>
        <v>8</v>
      </c>
      <c r="H8">
        <v>8</v>
      </c>
      <c r="I8">
        <v>0</v>
      </c>
      <c r="J8" s="3">
        <f>G8</f>
        <v>8</v>
      </c>
      <c r="K8" s="54">
        <v>644</v>
      </c>
      <c r="L8" s="55">
        <f>K8/E8</f>
        <v>8.05</v>
      </c>
      <c r="M8" s="55">
        <f>L8*F8</f>
        <v>120.75000000000001</v>
      </c>
    </row>
    <row r="9" spans="1:13" ht="12.75">
      <c r="A9" t="s">
        <v>372</v>
      </c>
      <c r="B9" s="3">
        <v>51</v>
      </c>
      <c r="C9" s="3">
        <v>11</v>
      </c>
      <c r="D9">
        <f aca="true" t="shared" si="0" ref="D9:D18">SUM(B9:C9)</f>
        <v>62</v>
      </c>
      <c r="E9" s="3">
        <v>80</v>
      </c>
      <c r="F9" s="3">
        <f aca="true" t="shared" si="1" ref="F9:F18">E9-D9</f>
        <v>18</v>
      </c>
      <c r="G9">
        <f aca="true" t="shared" si="2" ref="G9:G18">H9-I9</f>
        <v>10</v>
      </c>
      <c r="H9">
        <v>10</v>
      </c>
      <c r="I9">
        <v>0</v>
      </c>
      <c r="J9" s="3">
        <f aca="true" t="shared" si="3" ref="J9:J18">G9</f>
        <v>10</v>
      </c>
      <c r="K9" s="54">
        <v>840</v>
      </c>
      <c r="L9" s="55">
        <f aca="true" t="shared" si="4" ref="L9:L18">K9/E9</f>
        <v>10.5</v>
      </c>
      <c r="M9" s="55">
        <f aca="true" t="shared" si="5" ref="M9:M18">L9*F9</f>
        <v>189</v>
      </c>
    </row>
    <row r="10" spans="1:13" ht="12.75">
      <c r="A10" t="s">
        <v>373</v>
      </c>
      <c r="B10" s="3">
        <v>26</v>
      </c>
      <c r="C10" s="3">
        <v>3</v>
      </c>
      <c r="D10">
        <f t="shared" si="0"/>
        <v>29</v>
      </c>
      <c r="E10" s="3">
        <v>40</v>
      </c>
      <c r="F10" s="3">
        <f t="shared" si="1"/>
        <v>11</v>
      </c>
      <c r="G10">
        <f t="shared" si="2"/>
        <v>8</v>
      </c>
      <c r="H10">
        <v>8</v>
      </c>
      <c r="I10">
        <v>0</v>
      </c>
      <c r="J10" s="3">
        <f t="shared" si="3"/>
        <v>8</v>
      </c>
      <c r="K10" s="54">
        <v>448</v>
      </c>
      <c r="L10" s="55">
        <f t="shared" si="4"/>
        <v>11.2</v>
      </c>
      <c r="M10" s="55">
        <f t="shared" si="5"/>
        <v>123.19999999999999</v>
      </c>
    </row>
    <row r="11" spans="1:13" ht="12.75">
      <c r="A11" t="s">
        <v>374</v>
      </c>
      <c r="B11" s="3">
        <v>38</v>
      </c>
      <c r="C11" s="3">
        <v>7</v>
      </c>
      <c r="D11">
        <f t="shared" si="0"/>
        <v>45</v>
      </c>
      <c r="E11" s="3">
        <v>70</v>
      </c>
      <c r="F11" s="3">
        <f t="shared" si="1"/>
        <v>25</v>
      </c>
      <c r="G11">
        <f t="shared" si="2"/>
        <v>17</v>
      </c>
      <c r="H11">
        <v>42</v>
      </c>
      <c r="I11">
        <v>25</v>
      </c>
      <c r="J11" s="3">
        <f t="shared" si="3"/>
        <v>17</v>
      </c>
      <c r="K11" s="56">
        <v>514.5</v>
      </c>
      <c r="L11" s="55">
        <f t="shared" si="4"/>
        <v>7.35</v>
      </c>
      <c r="M11" s="55">
        <f t="shared" si="5"/>
        <v>183.75</v>
      </c>
    </row>
    <row r="12" spans="1:13" ht="12.75">
      <c r="A12" t="s">
        <v>375</v>
      </c>
      <c r="B12" s="3">
        <v>59</v>
      </c>
      <c r="C12" s="3">
        <v>10</v>
      </c>
      <c r="D12">
        <f t="shared" si="0"/>
        <v>69</v>
      </c>
      <c r="E12" s="3">
        <v>90</v>
      </c>
      <c r="F12" s="3">
        <f t="shared" si="1"/>
        <v>21</v>
      </c>
      <c r="G12">
        <f t="shared" si="2"/>
        <v>16</v>
      </c>
      <c r="H12">
        <v>56</v>
      </c>
      <c r="I12">
        <v>40</v>
      </c>
      <c r="J12" s="3">
        <f t="shared" si="3"/>
        <v>16</v>
      </c>
      <c r="K12" s="56">
        <v>700.88</v>
      </c>
      <c r="L12" s="55">
        <f t="shared" si="4"/>
        <v>7.787555555555556</v>
      </c>
      <c r="M12" s="55">
        <f t="shared" si="5"/>
        <v>163.53866666666667</v>
      </c>
    </row>
    <row r="13" spans="1:13" ht="12.75">
      <c r="A13" t="s">
        <v>376</v>
      </c>
      <c r="B13" s="3">
        <v>37</v>
      </c>
      <c r="C13" s="3">
        <v>14</v>
      </c>
      <c r="D13">
        <f t="shared" si="0"/>
        <v>51</v>
      </c>
      <c r="E13" s="3">
        <v>100</v>
      </c>
      <c r="F13" s="3">
        <f t="shared" si="1"/>
        <v>49</v>
      </c>
      <c r="G13">
        <f t="shared" si="2"/>
        <v>49</v>
      </c>
      <c r="H13">
        <v>49</v>
      </c>
      <c r="I13">
        <v>0</v>
      </c>
      <c r="J13" s="3">
        <f t="shared" si="3"/>
        <v>49</v>
      </c>
      <c r="K13" s="56">
        <v>1242.5</v>
      </c>
      <c r="L13" s="55">
        <f t="shared" si="4"/>
        <v>12.425</v>
      </c>
      <c r="M13" s="55">
        <f t="shared" si="5"/>
        <v>608.825</v>
      </c>
    </row>
    <row r="14" spans="1:13" ht="12.75">
      <c r="A14" t="s">
        <v>377</v>
      </c>
      <c r="B14" s="3">
        <v>39</v>
      </c>
      <c r="C14" s="3">
        <v>13</v>
      </c>
      <c r="D14">
        <f t="shared" si="0"/>
        <v>52</v>
      </c>
      <c r="E14" s="3">
        <v>60</v>
      </c>
      <c r="F14" s="3">
        <f t="shared" si="1"/>
        <v>8</v>
      </c>
      <c r="G14">
        <f t="shared" si="2"/>
        <v>-21</v>
      </c>
      <c r="H14">
        <v>19</v>
      </c>
      <c r="I14">
        <v>40</v>
      </c>
      <c r="J14" s="3">
        <f t="shared" si="3"/>
        <v>-21</v>
      </c>
      <c r="K14" s="56">
        <v>661.5</v>
      </c>
      <c r="L14" s="55">
        <f t="shared" si="4"/>
        <v>11.025</v>
      </c>
      <c r="M14" s="55">
        <f t="shared" si="5"/>
        <v>88.2</v>
      </c>
    </row>
    <row r="15" spans="1:13" ht="12.75">
      <c r="A15" t="s">
        <v>378</v>
      </c>
      <c r="B15" s="3">
        <v>19</v>
      </c>
      <c r="C15" s="3">
        <v>6</v>
      </c>
      <c r="D15">
        <f t="shared" si="0"/>
        <v>25</v>
      </c>
      <c r="E15" s="3">
        <v>50</v>
      </c>
      <c r="F15" s="3">
        <f t="shared" si="1"/>
        <v>25</v>
      </c>
      <c r="G15">
        <f t="shared" si="2"/>
        <v>22</v>
      </c>
      <c r="H15">
        <v>47</v>
      </c>
      <c r="I15">
        <v>25</v>
      </c>
      <c r="J15" s="3">
        <f t="shared" si="3"/>
        <v>22</v>
      </c>
      <c r="K15" s="56">
        <v>376.25</v>
      </c>
      <c r="L15" s="55">
        <f t="shared" si="4"/>
        <v>7.525</v>
      </c>
      <c r="M15" s="55">
        <f t="shared" si="5"/>
        <v>188.125</v>
      </c>
    </row>
    <row r="16" spans="1:13" ht="12.75">
      <c r="A16" t="s">
        <v>379</v>
      </c>
      <c r="B16" s="3">
        <v>21</v>
      </c>
      <c r="C16" s="3">
        <v>2</v>
      </c>
      <c r="D16">
        <f t="shared" si="0"/>
        <v>23</v>
      </c>
      <c r="E16" s="3">
        <v>50</v>
      </c>
      <c r="F16" s="3">
        <f t="shared" si="1"/>
        <v>27</v>
      </c>
      <c r="G16">
        <f t="shared" si="2"/>
        <v>23</v>
      </c>
      <c r="H16">
        <v>23</v>
      </c>
      <c r="I16">
        <v>0</v>
      </c>
      <c r="J16" s="3">
        <f t="shared" si="3"/>
        <v>23</v>
      </c>
      <c r="K16" s="54">
        <v>511.88</v>
      </c>
      <c r="L16" s="55">
        <f t="shared" si="4"/>
        <v>10.2376</v>
      </c>
      <c r="M16" s="55">
        <f t="shared" si="5"/>
        <v>276.4152</v>
      </c>
    </row>
    <row r="17" spans="1:13" ht="12.75">
      <c r="A17" t="s">
        <v>146</v>
      </c>
      <c r="B17" s="3">
        <v>142</v>
      </c>
      <c r="C17" s="3">
        <v>21</v>
      </c>
      <c r="D17">
        <f t="shared" si="0"/>
        <v>163</v>
      </c>
      <c r="E17" s="3">
        <v>280</v>
      </c>
      <c r="F17" s="3">
        <f t="shared" si="1"/>
        <v>117</v>
      </c>
      <c r="G17">
        <f t="shared" si="2"/>
        <v>97</v>
      </c>
      <c r="H17">
        <v>97</v>
      </c>
      <c r="I17">
        <v>0</v>
      </c>
      <c r="J17" s="3">
        <f t="shared" si="3"/>
        <v>97</v>
      </c>
      <c r="K17" s="54">
        <v>2352</v>
      </c>
      <c r="L17" s="55">
        <f t="shared" si="4"/>
        <v>8.4</v>
      </c>
      <c r="M17" s="55">
        <f t="shared" si="5"/>
        <v>982.8000000000001</v>
      </c>
    </row>
    <row r="18" spans="1:13" ht="12.75">
      <c r="A18" t="s">
        <v>147</v>
      </c>
      <c r="B18" s="3">
        <v>53</v>
      </c>
      <c r="C18" s="3">
        <v>2</v>
      </c>
      <c r="D18">
        <f t="shared" si="0"/>
        <v>55</v>
      </c>
      <c r="E18" s="3">
        <v>120</v>
      </c>
      <c r="F18" s="3">
        <f t="shared" si="1"/>
        <v>65</v>
      </c>
      <c r="G18">
        <f t="shared" si="2"/>
        <v>58</v>
      </c>
      <c r="H18">
        <v>58</v>
      </c>
      <c r="I18">
        <v>0</v>
      </c>
      <c r="J18" s="3">
        <f t="shared" si="3"/>
        <v>58</v>
      </c>
      <c r="K18" s="54">
        <v>1323</v>
      </c>
      <c r="L18" s="55">
        <f t="shared" si="4"/>
        <v>11.025</v>
      </c>
      <c r="M18" s="55">
        <f t="shared" si="5"/>
        <v>716.625</v>
      </c>
    </row>
    <row r="19" spans="3:4" ht="12.75">
      <c r="C19" s="3">
        <f>SUM(C8:C18)</f>
        <v>95</v>
      </c>
      <c r="D19" t="s">
        <v>311</v>
      </c>
    </row>
    <row r="20" spans="8:13" ht="12.75">
      <c r="H20" s="3" t="s">
        <v>380</v>
      </c>
      <c r="M20" s="57">
        <f>SUM(M8:M18)</f>
        <v>3641.2288666666673</v>
      </c>
    </row>
    <row r="21" ht="12.75">
      <c r="A21" s="3" t="s">
        <v>381</v>
      </c>
    </row>
    <row r="22" ht="12.75">
      <c r="A22" t="s">
        <v>382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mccoy</cp:lastModifiedBy>
  <cp:lastPrinted>2005-01-19T02:32:19Z</cp:lastPrinted>
  <dcterms:created xsi:type="dcterms:W3CDTF">2004-09-22T20:21:49Z</dcterms:created>
  <dcterms:modified xsi:type="dcterms:W3CDTF">2005-01-19T12:31:45Z</dcterms:modified>
  <cp:category/>
  <cp:version/>
  <cp:contentType/>
  <cp:contentStatus/>
</cp:coreProperties>
</file>