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<sst xmlns="http://schemas.openxmlformats.org/spreadsheetml/2006/main" count="623" uniqueCount="338">
  <si>
    <t>SAMPLE</t>
  </si>
  <si>
    <t xml:space="preserve"> </t>
  </si>
  <si>
    <t>Main Conference Income:</t>
  </si>
  <si>
    <t>Registrations:</t>
  </si>
  <si>
    <t xml:space="preserve"> Reg-Early</t>
  </si>
  <si>
    <t xml:space="preserve"> Reg-Late</t>
  </si>
  <si>
    <t xml:space="preserve"> Reg-Onsite</t>
  </si>
  <si>
    <t xml:space="preserve"> Stud-Early</t>
  </si>
  <si>
    <t xml:space="preserve"> Stud-Late</t>
  </si>
  <si>
    <t xml:space="preserve"> Stud-Onsite</t>
  </si>
  <si>
    <t xml:space="preserve"> Volunteers</t>
  </si>
  <si>
    <t xml:space="preserve"> Guests</t>
  </si>
  <si>
    <t>Workshop-Only-Reg-Early</t>
  </si>
  <si>
    <t>Workshop-Only-Reg-Late</t>
  </si>
  <si>
    <t>Workshop-Only-Reg-Onsite</t>
  </si>
  <si>
    <t>Workshop-Only-Stud-Early</t>
  </si>
  <si>
    <t>Workshop-Only-Stud-Late</t>
  </si>
  <si>
    <t>Workshop-Only-Stud-Onsite</t>
  </si>
  <si>
    <t>NumOfRegistrants</t>
  </si>
  <si>
    <t>Sponsorships</t>
  </si>
  <si>
    <t>Exhibitors Fees</t>
  </si>
  <si>
    <t>Main Conference Proceedings Sales</t>
  </si>
  <si>
    <t>Miscellaneous Income</t>
  </si>
  <si>
    <t>Total Main Conference Income:</t>
  </si>
  <si>
    <t>Comments</t>
  </si>
  <si>
    <t>Who?</t>
  </si>
  <si>
    <t>Main Conference Expenses (3 days):</t>
  </si>
  <si>
    <t>Room Expense</t>
  </si>
  <si>
    <t>Furniture</t>
  </si>
  <si>
    <t>Audio Visual</t>
  </si>
  <si>
    <t>Staff</t>
  </si>
  <si>
    <t>Break Refreshments</t>
  </si>
  <si>
    <t>All furniture rentals</t>
  </si>
  <si>
    <t>All AV for main sessions, demos, posters</t>
  </si>
  <si>
    <t xml:space="preserve">Proceedings Publication </t>
  </si>
  <si>
    <t xml:space="preserve">Promotional Items </t>
  </si>
  <si>
    <t>Fee/Price</t>
  </si>
  <si>
    <t>Room Rental</t>
  </si>
  <si>
    <t>Catering</t>
  </si>
  <si>
    <t>Opening Reception:</t>
  </si>
  <si>
    <t xml:space="preserve">  Room Rental</t>
  </si>
  <si>
    <t xml:space="preserve">  Catering</t>
  </si>
  <si>
    <t xml:space="preserve">  Musicians</t>
  </si>
  <si>
    <t xml:space="preserve">  other</t>
  </si>
  <si>
    <t>Awards</t>
  </si>
  <si>
    <t>Program Committee Travel</t>
  </si>
  <si>
    <t xml:space="preserve">Executive Board Meeting </t>
  </si>
  <si>
    <t xml:space="preserve">Executive Committee Dinner </t>
  </si>
  <si>
    <t xml:space="preserve">Comp. Ling. Board Luncheon </t>
  </si>
  <si>
    <t>Student Event (Lunch?)</t>
  </si>
  <si>
    <t xml:space="preserve">ACL Conference Committee Breakfast </t>
  </si>
  <si>
    <t>Hotel Expense - Speakers, ACL Staff</t>
  </si>
  <si>
    <t>Overhead (see below)</t>
  </si>
  <si>
    <t>Total Main Conference Expense:</t>
  </si>
  <si>
    <t>Tutorial 1 Income:</t>
  </si>
  <si>
    <t>Tutorial Note Sales</t>
  </si>
  <si>
    <t>Total Tutorial 1 Income:</t>
  </si>
  <si>
    <t xml:space="preserve">Tutorial 1 Expense: </t>
  </si>
  <si>
    <t xml:space="preserve">Audio Visual </t>
  </si>
  <si>
    <t xml:space="preserve">Staff </t>
  </si>
  <si>
    <t>Total Tutorial 1 Expense:</t>
  </si>
  <si>
    <t xml:space="preserve">Tutorial Honoraria </t>
  </si>
  <si>
    <t xml:space="preserve">Tutorial Notes </t>
  </si>
  <si>
    <t>Workshop 1 Income:</t>
  </si>
  <si>
    <t>Workshop 1 - Proceedings Sales</t>
  </si>
  <si>
    <t>Contributions/Sponsorship (if any)</t>
  </si>
  <si>
    <t>Total Workshop 1 Income:</t>
  </si>
  <si>
    <t>Workshop 1 -  Expense:</t>
  </si>
  <si>
    <t>Reception/Luncheon (if any) - Catering</t>
  </si>
  <si>
    <t>Reception/luncheon (if any) - Room/Furnishings</t>
  </si>
  <si>
    <t>Speaker Expense (if any)</t>
  </si>
  <si>
    <t>Student Grants (if any)</t>
  </si>
  <si>
    <t>Break Refreshments -</t>
  </si>
  <si>
    <t>Total Workshop 1 Expense:</t>
  </si>
  <si>
    <t xml:space="preserve">Workshop 1  - Proceedings </t>
  </si>
  <si>
    <t>Banquet Income:</t>
  </si>
  <si>
    <t>Sponsors (if any)</t>
  </si>
  <si>
    <t>Total Banquet Income:</t>
  </si>
  <si>
    <t>Band</t>
  </si>
  <si>
    <t>Transportation</t>
  </si>
  <si>
    <t>Total Banquet Expense:</t>
  </si>
  <si>
    <t>Banquet Expense:</t>
  </si>
  <si>
    <t>Overhead Expense (to be distributed among events)</t>
  </si>
  <si>
    <t>Overhead Expense:</t>
  </si>
  <si>
    <t>Room Expense: reception, PC room, etc.</t>
  </si>
  <si>
    <t>Local arrangements - staff and students</t>
  </si>
  <si>
    <t>ACL Staff Salaries</t>
  </si>
  <si>
    <t>PC Rentals - Email Room</t>
  </si>
  <si>
    <t>Directional Signs</t>
  </si>
  <si>
    <t xml:space="preserve">Signage/programs/photocopying, etc. </t>
  </si>
  <si>
    <t xml:space="preserve">Final Program </t>
  </si>
  <si>
    <t>Campus Maps</t>
  </si>
  <si>
    <t>Mailings/Faxes</t>
  </si>
  <si>
    <t>Miscellaneous Supplies</t>
  </si>
  <si>
    <t>Site Travel</t>
  </si>
  <si>
    <t>Credit Card Processing Fees</t>
  </si>
  <si>
    <t>Banking Fees</t>
  </si>
  <si>
    <t>Petty Cash</t>
  </si>
  <si>
    <t>Total Overhead Expense:</t>
  </si>
  <si>
    <t>Total Income</t>
  </si>
  <si>
    <t>Total Expense</t>
  </si>
  <si>
    <t>Grand Total Surplus/Loss:</t>
  </si>
  <si>
    <t>Black = Actual</t>
  </si>
  <si>
    <t>ACL CONFERENCE SURPLUS/LOSS BY SPECIFIC EVENT</t>
  </si>
  <si>
    <t>Main Conference - Net Surplus:</t>
  </si>
  <si>
    <t>Tutorial 1 - Net Surplus/Loss:</t>
  </si>
  <si>
    <t>Workshop 1 - Net Surplus/Loss:</t>
  </si>
  <si>
    <t>Total Banquet - Net Surplus/Loss:</t>
  </si>
  <si>
    <t>Best Paper Award + engraving of Lifetime Achievement Award</t>
  </si>
  <si>
    <t>Speaker Honoraria/Travel</t>
  </si>
  <si>
    <t>Program Committee Meeting - food/facilities</t>
  </si>
  <si>
    <t>Program Chair(s) - Assistant</t>
  </si>
  <si>
    <t>Has ranged from $400-$1,030</t>
  </si>
  <si>
    <t>Has ranged from -0- to $2,217</t>
  </si>
  <si>
    <t>Has ranged from $1,264-$7,000</t>
  </si>
  <si>
    <t>Lifetime Achievement Awardee Travel</t>
  </si>
  <si>
    <t>Hotel + Airfare for this year's winner</t>
  </si>
  <si>
    <t>incl. wire transfer fees</t>
  </si>
  <si>
    <t>At ACL Office--add to this any local costs</t>
  </si>
  <si>
    <t>At ACL Office--add to this any local costs; does not include publicity mailings (was $2.4K in '04)</t>
  </si>
  <si>
    <t>Don't think this applies</t>
  </si>
  <si>
    <t>Based on 2002 sales</t>
  </si>
  <si>
    <t>Based on 2002 (92 sales) and lowered a bit</t>
  </si>
  <si>
    <t>Averaged of 2002, 2003 sales</t>
  </si>
  <si>
    <t>Tutorial 2 Income:</t>
  </si>
  <si>
    <t xml:space="preserve">Tutorial 2 Expense: </t>
  </si>
  <si>
    <t>Total Tutorial 2 Income:</t>
  </si>
  <si>
    <t>Total Tutorial 2 Expense:</t>
  </si>
  <si>
    <t>Tutorial 2 - Net Surplus/Loss:</t>
  </si>
  <si>
    <t>Tutorial 3 Income:</t>
  </si>
  <si>
    <t>Total Tutorial 3 Income:</t>
  </si>
  <si>
    <t xml:space="preserve">Tutorial 3 Expense: </t>
  </si>
  <si>
    <t>Total Tutorial 3 Expense:</t>
  </si>
  <si>
    <t>Tutorial 3 - Net Surplus/Loss:</t>
  </si>
  <si>
    <t>Tutorial 4 Income:</t>
  </si>
  <si>
    <t>Total Tutorial 4 Income:</t>
  </si>
  <si>
    <t xml:space="preserve">Tutorial 4 Expense: </t>
  </si>
  <si>
    <t>Total Tutorial 4 Expense:</t>
  </si>
  <si>
    <t>Tutorial 4 - Net Surplus/Loss:</t>
  </si>
  <si>
    <t>Workshop 2 Income:</t>
  </si>
  <si>
    <t>Workshop 2 -  Expense:</t>
  </si>
  <si>
    <t>Total Workshop 2 Income:</t>
  </si>
  <si>
    <t>Total Workshop 2 Expense:</t>
  </si>
  <si>
    <t>Workshop 2 - Net Surplus/Loss:</t>
  </si>
  <si>
    <t>Workshop 3 Income:</t>
  </si>
  <si>
    <t>Total Workshop 3 Income:</t>
  </si>
  <si>
    <t>Workshop 3 -  Expense:</t>
  </si>
  <si>
    <t>Total Workshop 3 Expense:</t>
  </si>
  <si>
    <t>Workshop 3 - Net Surplus/Loss:</t>
  </si>
  <si>
    <t>Workshop 4 Income:</t>
  </si>
  <si>
    <t>Total Workshop 4 Income:</t>
  </si>
  <si>
    <t>Workshop 4 -  Expense:</t>
  </si>
  <si>
    <t>Total Workshop 4 Expense:</t>
  </si>
  <si>
    <t>Workshop 4 - Net Surplus/Loss:</t>
  </si>
  <si>
    <t>Workshop 5 Income:</t>
  </si>
  <si>
    <t>Workshop 5 -  Expense:</t>
  </si>
  <si>
    <t>Total Workshop 5 Income:</t>
  </si>
  <si>
    <t>Total Workshop 5 Expense:</t>
  </si>
  <si>
    <t>Workshop 5 - Net Surplus/Loss:</t>
  </si>
  <si>
    <t>Workshop 6 Income:</t>
  </si>
  <si>
    <t>Total Workshop 6 Income:</t>
  </si>
  <si>
    <t>Workshop 6 -  Expense:</t>
  </si>
  <si>
    <t>Total Workshop 6 Expense:</t>
  </si>
  <si>
    <t>Workshop 6 - Net Surplus/Loss:</t>
  </si>
  <si>
    <t>Workshop 7 Income:</t>
  </si>
  <si>
    <t>Total Workshop 7 Income:</t>
  </si>
  <si>
    <t>Workshop 7 -  Expense:</t>
  </si>
  <si>
    <t>Total Workshop 7 Expense:</t>
  </si>
  <si>
    <t>Workshop 7 - Net Surplus/Loss:</t>
  </si>
  <si>
    <t>Workshop 8 Income:</t>
  </si>
  <si>
    <t>Total Workshop 8 Income:</t>
  </si>
  <si>
    <t>Workshop 8 -  Expense:</t>
  </si>
  <si>
    <t>Total Workshop 8 Expense:</t>
  </si>
  <si>
    <t>Workshop 8 - Net Surplus/Loss:</t>
  </si>
  <si>
    <t>Workshop 9 Income:</t>
  </si>
  <si>
    <t>Total Workshop 9 Income:</t>
  </si>
  <si>
    <t>Workshop 9 -  Expense:</t>
  </si>
  <si>
    <t>Total Workshop 9 Expense:</t>
  </si>
  <si>
    <t>Workshop 9 - Net Surplus/Loss:</t>
  </si>
  <si>
    <t>Workshop 10 Income:</t>
  </si>
  <si>
    <t>Total Workshop 10 Income:</t>
  </si>
  <si>
    <t>Workshop 10 -  Expense:</t>
  </si>
  <si>
    <t>Total Workshop 10 Expense:</t>
  </si>
  <si>
    <t>Workshop 10 - Net Surplus/Loss:</t>
  </si>
  <si>
    <t>Workshop 11 Income:</t>
  </si>
  <si>
    <t>Total Workshop 11 Income:</t>
  </si>
  <si>
    <t>Workshop 11 -  Expense:</t>
  </si>
  <si>
    <t>Total Workshop 11 Expense:</t>
  </si>
  <si>
    <t>Workshop 11 - Net Surplus/Loss:</t>
  </si>
  <si>
    <t>Workshop 12 Income:</t>
  </si>
  <si>
    <t>Total Workshop 12 Income:</t>
  </si>
  <si>
    <t>Workshop 12 -  Expense:</t>
  </si>
  <si>
    <t>Total Workshop 12 Expense:</t>
  </si>
  <si>
    <t>Workshop 12 - Net Surplus/Loss:</t>
  </si>
  <si>
    <t>2-Day CoNLL</t>
  </si>
  <si>
    <t>2-Day Parallel Corpora</t>
  </si>
  <si>
    <t>1-Day Intrinsic/Extrinsic</t>
  </si>
  <si>
    <t>1-Day Deep Lexical</t>
  </si>
  <si>
    <t>1-Day Software</t>
  </si>
  <si>
    <t>1-Day Semantic Equiv</t>
  </si>
  <si>
    <t>1-Day Semitic Lang</t>
  </si>
  <si>
    <t>2-Day Psychocomp</t>
  </si>
  <si>
    <t>1-Day  Feature Eng'g</t>
  </si>
  <si>
    <t>1-Day Corpus Annotation</t>
  </si>
  <si>
    <t>1-Day Bldg Educ Applic</t>
  </si>
  <si>
    <t>1-Day Teaching NLP/CL</t>
  </si>
  <si>
    <t xml:space="preserve">Workshop 12  - Proceedings </t>
  </si>
  <si>
    <t xml:space="preserve">Workshop 11  - Proceedings </t>
  </si>
  <si>
    <t xml:space="preserve">Workshop 10  - Proceedings </t>
  </si>
  <si>
    <t>Workshop 10 - Proceedings Sales</t>
  </si>
  <si>
    <t>Workshop 11 - Proceedings Sales</t>
  </si>
  <si>
    <t>Workshop 12 - Proceedings Sales</t>
  </si>
  <si>
    <t>Workshop 9 - Proceedings Sales</t>
  </si>
  <si>
    <t xml:space="preserve">Workshop 9  - Proceedings </t>
  </si>
  <si>
    <t>Workshop 8 - Proceedings Sales</t>
  </si>
  <si>
    <t xml:space="preserve">Workshop 8  - Proceedings </t>
  </si>
  <si>
    <t>Workshop 7 - Proceedings Sales</t>
  </si>
  <si>
    <t xml:space="preserve">Workshop 7  - Proceedings </t>
  </si>
  <si>
    <t>Workshop 6 - Proceedings Sales</t>
  </si>
  <si>
    <t xml:space="preserve">Workshop 6  - Proceedings </t>
  </si>
  <si>
    <t xml:space="preserve">Workshop 5  - Proceedings </t>
  </si>
  <si>
    <t>Workshop 5 - Proceedings Sales</t>
  </si>
  <si>
    <t>Workshop 4 - Proceedings Sales</t>
  </si>
  <si>
    <t xml:space="preserve">Workshop 4  - Proceedings </t>
  </si>
  <si>
    <t>Workshop 3 - Proceedings Sales</t>
  </si>
  <si>
    <t xml:space="preserve">Workshop 3  - Proceedings </t>
  </si>
  <si>
    <t>Workshop 2 - Proceedings Sales</t>
  </si>
  <si>
    <t xml:space="preserve">Workshop 2  - Proceedings </t>
  </si>
  <si>
    <t>LanguageWeaver, Umich Ling, Umich Eng, Umich Sch of Info = $1,500 each + Google/IBM $2,500 each</t>
  </si>
  <si>
    <t xml:space="preserve">Travel - ACL Staff </t>
  </si>
  <si>
    <t>local transportation</t>
  </si>
  <si>
    <t>Teaching NLP</t>
  </si>
  <si>
    <t>Educational applications</t>
  </si>
  <si>
    <t>Corpus annotation</t>
  </si>
  <si>
    <t>Feature engineering</t>
  </si>
  <si>
    <t>Psychocomputational models</t>
  </si>
  <si>
    <t>Parallel corpora</t>
  </si>
  <si>
    <t>CONLL</t>
  </si>
  <si>
    <t>Semitic Languages</t>
  </si>
  <si>
    <t>Intrinsic/Extrinsic</t>
  </si>
  <si>
    <t>Software</t>
  </si>
  <si>
    <t>Deep Lexical</t>
  </si>
  <si>
    <t>Semantic Equivalence</t>
  </si>
  <si>
    <t>set to be 50% of the full registration</t>
  </si>
  <si>
    <t>""</t>
  </si>
  <si>
    <t>Arabic NLP</t>
  </si>
  <si>
    <t>Dialogue Systems</t>
  </si>
  <si>
    <t>WSD</t>
  </si>
  <si>
    <t>Comp. Semantics</t>
  </si>
  <si>
    <t>Tutorial 5 Income:</t>
  </si>
  <si>
    <t>SVM</t>
  </si>
  <si>
    <t xml:space="preserve">Tutorial 5 Expense: </t>
  </si>
  <si>
    <t>Total Tutorial 5 Expense:</t>
  </si>
  <si>
    <t>Tutorial 5 - Net Surplus/Loss:</t>
  </si>
  <si>
    <t>includes room rental</t>
  </si>
  <si>
    <t>included below</t>
  </si>
  <si>
    <t>included above</t>
  </si>
  <si>
    <t>n/a</t>
  </si>
  <si>
    <t>for all tutorials</t>
  </si>
  <si>
    <t>TOTAL ATTENDEES</t>
  </si>
  <si>
    <t>based on $12/(break*person)</t>
  </si>
  <si>
    <t>ACL proceedings buy-back</t>
  </si>
  <si>
    <t>set to be 50% of the ws-only full registration</t>
  </si>
  <si>
    <t>this is listed under overhead</t>
  </si>
  <si>
    <t>includes buybacks and onsite copies</t>
  </si>
  <si>
    <t>Red = Priscilla changed</t>
  </si>
  <si>
    <r>
      <t>printing including number printed and total cost--</t>
    </r>
    <r>
      <rPr>
        <sz val="10"/>
        <color indexed="10"/>
        <rFont val="Arial"/>
        <family val="2"/>
      </rPr>
      <t>Includes some for onsite sales</t>
    </r>
  </si>
  <si>
    <r>
      <t>Incl onsite and office sales</t>
    </r>
    <r>
      <rPr>
        <sz val="10"/>
        <rFont val="Arial"/>
        <family val="0"/>
      </rPr>
      <t>--Average of $10K in prior yrs for 9-10 workshops; add $2K since there are 12 this yr; divide by 15 (incl 2 days)</t>
    </r>
  </si>
  <si>
    <t>was only 58 in 2004</t>
  </si>
  <si>
    <t>At ACL-2004 SENSEVAL was 76 -- Possibly this one will be close to SENSEVAL</t>
  </si>
  <si>
    <t>Corrected this</t>
  </si>
  <si>
    <t>Registration: Reg-Early</t>
  </si>
  <si>
    <t xml:space="preserve">                   Reg-Late/Onsite</t>
  </si>
  <si>
    <t xml:space="preserve">                   Stud-Early</t>
  </si>
  <si>
    <t xml:space="preserve">                   Stud-Late/Onsite</t>
  </si>
  <si>
    <t>Workshop 12 - Registration:  Reg-Early</t>
  </si>
  <si>
    <t>Workshop 11 - Registration:  Reg-Early</t>
  </si>
  <si>
    <t>Workshop 10 - Registration:  Reg-Early</t>
  </si>
  <si>
    <t>Workshop 9 - Registration:  Reg-Early</t>
  </si>
  <si>
    <t>Workshop 8 - Registration:  Reg-Early</t>
  </si>
  <si>
    <t>Workshop 7 - Registration:  Reg-Early</t>
  </si>
  <si>
    <t>Workshop 6 - Registration:  Reg-Early</t>
  </si>
  <si>
    <t>Workshop 5 - Registration:  Reg-Early</t>
  </si>
  <si>
    <t>Workshop 4 - Registration:  Reg-Early</t>
  </si>
  <si>
    <t>Workshop 3 - Registration:  Reg-Early</t>
  </si>
  <si>
    <t>Workshop 2 - Registration:  Reg-Early</t>
  </si>
  <si>
    <t>Workshop 1 - Registration:  Reg-Early</t>
  </si>
  <si>
    <t>Registration:  Regular</t>
  </si>
  <si>
    <t xml:space="preserve">                    Student</t>
  </si>
  <si>
    <t>2 DAY</t>
  </si>
  <si>
    <t>includes $210 for room rental</t>
  </si>
  <si>
    <t>bags (750*$4.86+$100) and memory sticks (700*$14.25+shipping)</t>
  </si>
  <si>
    <t>includes 8 buses at $575 per 56-person bus</t>
  </si>
  <si>
    <t>hotels cover this for free</t>
  </si>
  <si>
    <t>Green = Estimated (Drago or previous years)</t>
  </si>
  <si>
    <t>Local Ann Arbor Staff (conference services = 650*$30)</t>
  </si>
  <si>
    <t>includes James's salary + $290 for the poster design</t>
  </si>
  <si>
    <r>
      <t>150*$15 +</t>
    </r>
    <r>
      <rPr>
        <sz val="10"/>
        <color indexed="40"/>
        <rFont val="Arial"/>
        <family val="2"/>
      </rPr>
      <t xml:space="preserve"> 12*$15 for the 12 panelists</t>
    </r>
  </si>
  <si>
    <t>email, storage, registration, spare rooms, breakfast</t>
  </si>
  <si>
    <t>7000 for main session + 1676 for demos/posters</t>
  </si>
  <si>
    <t>ACL and NAACL (1600 for food, 126 for rooms)</t>
  </si>
  <si>
    <t>Blue = Drago (version 4)</t>
  </si>
  <si>
    <t>food only</t>
  </si>
  <si>
    <t>`</t>
  </si>
  <si>
    <t>not a mistake (it's a special deal)</t>
  </si>
  <si>
    <t>Domain Names + webmaster</t>
  </si>
  <si>
    <t>Paper registration and submission software</t>
  </si>
  <si>
    <t>Richard Gerber (START) $500 + registration computer rental ($500)</t>
  </si>
  <si>
    <t>set to 125% of the early registration</t>
  </si>
  <si>
    <t>set to 145% of the early registration</t>
  </si>
  <si>
    <t>Overhead allocations</t>
  </si>
  <si>
    <t>Main session</t>
  </si>
  <si>
    <t>people</t>
  </si>
  <si>
    <t>days</t>
  </si>
  <si>
    <t>people*days</t>
  </si>
  <si>
    <t>Tutorial 1</t>
  </si>
  <si>
    <t>Tutorial 2</t>
  </si>
  <si>
    <t>Tutorial 3</t>
  </si>
  <si>
    <t>Tutorial 4</t>
  </si>
  <si>
    <t>Tutorial 5</t>
  </si>
  <si>
    <t>Workshop 1</t>
  </si>
  <si>
    <t>Workshop 2</t>
  </si>
  <si>
    <t>Workshop 3</t>
  </si>
  <si>
    <t>Workshop 4</t>
  </si>
  <si>
    <t>Workshop 5</t>
  </si>
  <si>
    <t>Workshop 6</t>
  </si>
  <si>
    <t>Workshop 7</t>
  </si>
  <si>
    <t>Workshop 8</t>
  </si>
  <si>
    <t>Workshop 9</t>
  </si>
  <si>
    <t>Workshop 10</t>
  </si>
  <si>
    <t>Workshop 11</t>
  </si>
  <si>
    <t>Workshop 12</t>
  </si>
  <si>
    <t>percentage of overhead</t>
  </si>
  <si>
    <t>ALL ATTENDANCE NUMBERS IN THIS</t>
  </si>
  <si>
    <t>SECTION (OVERHEAD) ARE HARD CODED!</t>
  </si>
  <si>
    <t>This amount is allocated to each event above</t>
  </si>
  <si>
    <t>fraction of the overhead</t>
  </si>
  <si>
    <t>set to be 65% of the full registration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</si>
</sst>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4" fontId="5" fillId="0" borderId="0" xfId="17" applyFont="1" applyAlignment="1">
      <alignment/>
    </xf>
    <xf numFmtId="0" fontId="5" fillId="0" borderId="0" xfId="0" applyFont="1" applyAlignment="1">
      <alignment/>
    </xf>
    <xf numFmtId="44" fontId="6" fillId="0" borderId="0" xfId="17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6" fontId="5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44" fontId="0" fillId="0" borderId="0" xfId="0" applyNumberFormat="1" applyFont="1" applyAlignment="1">
      <alignment horizontal="left"/>
    </xf>
    <xf numFmtId="44" fontId="7" fillId="0" borderId="0" xfId="17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0" xfId="17" applyFont="1" applyAlignment="1">
      <alignment/>
    </xf>
    <xf numFmtId="0" fontId="9" fillId="0" borderId="0" xfId="0" applyFont="1" applyAlignment="1">
      <alignment/>
    </xf>
    <xf numFmtId="44" fontId="0" fillId="0" borderId="0" xfId="17" applyFont="1" applyAlignment="1">
      <alignment/>
    </xf>
    <xf numFmtId="44" fontId="9" fillId="0" borderId="0" xfId="17" applyFont="1" applyAlignment="1">
      <alignment/>
    </xf>
    <xf numFmtId="8" fontId="9" fillId="0" borderId="0" xfId="17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17" applyNumberForma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44" fontId="9" fillId="0" borderId="0" xfId="17" applyFont="1" applyAlignment="1">
      <alignment/>
    </xf>
    <xf numFmtId="164" fontId="9" fillId="0" borderId="0" xfId="17" applyNumberFormat="1" applyFont="1" applyAlignment="1">
      <alignment/>
    </xf>
    <xf numFmtId="2" fontId="9" fillId="0" borderId="0" xfId="0" applyNumberFormat="1" applyFont="1" applyAlignment="1">
      <alignment/>
    </xf>
    <xf numFmtId="1" fontId="9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8"/>
  <sheetViews>
    <sheetView tabSelected="1" workbookViewId="0" topLeftCell="A40">
      <pane ySplit="7725" topLeftCell="BM494" activePane="topLeft" state="split"/>
      <selection pane="topLeft" activeCell="C187" sqref="C187"/>
      <selection pane="bottomLeft" activeCell="A442" sqref="A442"/>
    </sheetView>
  </sheetViews>
  <sheetFormatPr defaultColWidth="9.140625" defaultRowHeight="12.75"/>
  <cols>
    <col min="1" max="1" width="13.421875" style="0" customWidth="1"/>
    <col min="2" max="2" width="41.140625" style="0" bestFit="1" customWidth="1"/>
    <col min="3" max="3" width="12.421875" style="0" customWidth="1"/>
    <col min="4" max="4" width="10.7109375" style="5" customWidth="1"/>
    <col min="5" max="5" width="12.57421875" style="5" customWidth="1"/>
    <col min="6" max="6" width="14.00390625" style="5" customWidth="1"/>
    <col min="7" max="7" width="26.57421875" style="0" customWidth="1"/>
  </cols>
  <sheetData>
    <row r="1" spans="1:2" ht="12.75">
      <c r="A1" t="s">
        <v>294</v>
      </c>
      <c r="B1" s="1"/>
    </row>
    <row r="2" spans="1:5" ht="12.75">
      <c r="A2" t="s">
        <v>265</v>
      </c>
      <c r="B2" s="1"/>
      <c r="E2" s="6"/>
    </row>
    <row r="3" spans="1:5" ht="12.75">
      <c r="A3" t="s">
        <v>102</v>
      </c>
      <c r="B3" s="1"/>
      <c r="E3" s="6" t="s">
        <v>0</v>
      </c>
    </row>
    <row r="4" spans="1:3" ht="12.75">
      <c r="A4" t="s">
        <v>301</v>
      </c>
      <c r="B4" s="1"/>
      <c r="C4" s="3" t="s">
        <v>103</v>
      </c>
    </row>
    <row r="6" spans="1:6" s="2" customFormat="1" ht="12.75">
      <c r="A6" s="2" t="s">
        <v>2</v>
      </c>
      <c r="B6" s="4"/>
      <c r="D6" s="6"/>
      <c r="E6" s="6"/>
      <c r="F6" s="6"/>
    </row>
    <row r="7" spans="2:7" s="2" customFormat="1" ht="12.75">
      <c r="B7" s="4" t="s">
        <v>3</v>
      </c>
      <c r="C7" s="2" t="s">
        <v>18</v>
      </c>
      <c r="D7" s="6" t="s">
        <v>36</v>
      </c>
      <c r="E7" s="6" t="s">
        <v>99</v>
      </c>
      <c r="F7" s="6" t="s">
        <v>100</v>
      </c>
      <c r="G7" s="2" t="s">
        <v>24</v>
      </c>
    </row>
    <row r="8" spans="2:7" ht="12.75">
      <c r="B8" t="s">
        <v>4</v>
      </c>
      <c r="C8" s="23">
        <v>260</v>
      </c>
      <c r="D8" s="25">
        <v>295</v>
      </c>
      <c r="E8" s="9">
        <f aca="true" t="shared" si="0" ref="E8:E21">SUM(C8*D8)</f>
        <v>76700</v>
      </c>
      <c r="F8" s="9"/>
      <c r="G8" s="7"/>
    </row>
    <row r="9" spans="2:7" ht="12.75">
      <c r="B9" t="s">
        <v>5</v>
      </c>
      <c r="C9" s="23">
        <v>50</v>
      </c>
      <c r="D9" s="25">
        <f>125%*D8</f>
        <v>368.75</v>
      </c>
      <c r="E9" s="9">
        <f t="shared" si="0"/>
        <v>18437.5</v>
      </c>
      <c r="F9" s="9"/>
      <c r="G9" s="18" t="s">
        <v>308</v>
      </c>
    </row>
    <row r="10" spans="2:7" ht="12.75">
      <c r="B10" t="s">
        <v>6</v>
      </c>
      <c r="C10" s="23">
        <v>40</v>
      </c>
      <c r="D10" s="25">
        <f>145%*D8</f>
        <v>427.75</v>
      </c>
      <c r="E10" s="9">
        <f t="shared" si="0"/>
        <v>17110</v>
      </c>
      <c r="F10" s="9"/>
      <c r="G10" s="7" t="s">
        <v>309</v>
      </c>
    </row>
    <row r="11" spans="2:7" ht="12.75">
      <c r="B11" t="s">
        <v>7</v>
      </c>
      <c r="C11" s="23">
        <v>120</v>
      </c>
      <c r="D11" s="25">
        <f>D8/2</f>
        <v>147.5</v>
      </c>
      <c r="E11" s="9">
        <f t="shared" si="0"/>
        <v>17700</v>
      </c>
      <c r="F11" s="9"/>
      <c r="G11" s="7" t="s">
        <v>243</v>
      </c>
    </row>
    <row r="12" spans="2:7" ht="12.75">
      <c r="B12" t="s">
        <v>8</v>
      </c>
      <c r="C12" s="23">
        <v>20</v>
      </c>
      <c r="D12" s="25">
        <f>D9/2</f>
        <v>184.375</v>
      </c>
      <c r="E12" s="9">
        <f t="shared" si="0"/>
        <v>3687.5</v>
      </c>
      <c r="F12" s="9"/>
      <c r="G12" s="15" t="s">
        <v>244</v>
      </c>
    </row>
    <row r="13" spans="2:7" ht="12.75">
      <c r="B13" t="s">
        <v>9</v>
      </c>
      <c r="C13" s="23">
        <v>5</v>
      </c>
      <c r="D13" s="25">
        <f>D10/2</f>
        <v>213.875</v>
      </c>
      <c r="E13" s="9">
        <f t="shared" si="0"/>
        <v>1069.375</v>
      </c>
      <c r="F13" s="9"/>
      <c r="G13" s="15" t="s">
        <v>244</v>
      </c>
    </row>
    <row r="14" spans="2:7" ht="12.75">
      <c r="B14" t="s">
        <v>10</v>
      </c>
      <c r="C14" s="23">
        <v>31</v>
      </c>
      <c r="D14" s="25">
        <v>0</v>
      </c>
      <c r="E14" s="9">
        <f t="shared" si="0"/>
        <v>0</v>
      </c>
      <c r="F14" s="9"/>
      <c r="G14" s="7"/>
    </row>
    <row r="15" spans="2:7" ht="12.75">
      <c r="B15" t="s">
        <v>11</v>
      </c>
      <c r="C15" s="23">
        <v>4</v>
      </c>
      <c r="D15" s="25">
        <v>0</v>
      </c>
      <c r="E15" s="9">
        <f t="shared" si="0"/>
        <v>0</v>
      </c>
      <c r="F15" s="9"/>
      <c r="G15" s="7"/>
    </row>
    <row r="16" spans="2:7" ht="12.75">
      <c r="B16" t="s">
        <v>12</v>
      </c>
      <c r="C16" s="23">
        <v>20</v>
      </c>
      <c r="D16" s="26">
        <f>65%*D8</f>
        <v>191.75</v>
      </c>
      <c r="E16" s="9">
        <f t="shared" si="0"/>
        <v>3835</v>
      </c>
      <c r="F16" s="9"/>
      <c r="G16" s="7" t="s">
        <v>337</v>
      </c>
    </row>
    <row r="17" spans="2:7" ht="12.75">
      <c r="B17" t="s">
        <v>13</v>
      </c>
      <c r="C17" s="23">
        <v>15</v>
      </c>
      <c r="D17" s="26">
        <f>60%*D9</f>
        <v>221.25</v>
      </c>
      <c r="E17" s="9">
        <f t="shared" si="0"/>
        <v>3318.75</v>
      </c>
      <c r="F17" s="9"/>
      <c r="G17" s="15" t="s">
        <v>244</v>
      </c>
    </row>
    <row r="18" spans="2:7" ht="12.75">
      <c r="B18" t="s">
        <v>14</v>
      </c>
      <c r="C18" s="23">
        <v>5</v>
      </c>
      <c r="D18" s="26">
        <f>60%*D10</f>
        <v>256.65</v>
      </c>
      <c r="E18" s="9">
        <f t="shared" si="0"/>
        <v>1283.25</v>
      </c>
      <c r="F18" s="9"/>
      <c r="G18" s="15" t="s">
        <v>244</v>
      </c>
    </row>
    <row r="19" spans="2:7" ht="12.75">
      <c r="B19" t="s">
        <v>15</v>
      </c>
      <c r="C19" s="23">
        <v>10</v>
      </c>
      <c r="D19" s="25">
        <f>D16/2</f>
        <v>95.875</v>
      </c>
      <c r="E19" s="9">
        <f t="shared" si="0"/>
        <v>958.75</v>
      </c>
      <c r="F19" s="9"/>
      <c r="G19" s="7" t="s">
        <v>262</v>
      </c>
    </row>
    <row r="20" spans="2:7" ht="12.75">
      <c r="B20" t="s">
        <v>16</v>
      </c>
      <c r="C20" s="23">
        <v>7</v>
      </c>
      <c r="D20" s="25">
        <f>D17/2</f>
        <v>110.625</v>
      </c>
      <c r="E20" s="9">
        <f t="shared" si="0"/>
        <v>774.375</v>
      </c>
      <c r="F20" s="9"/>
      <c r="G20" s="15" t="s">
        <v>244</v>
      </c>
    </row>
    <row r="21" spans="2:7" ht="12.75">
      <c r="B21" t="s">
        <v>17</v>
      </c>
      <c r="C21" s="23">
        <v>3</v>
      </c>
      <c r="D21" s="25">
        <f>D18/2</f>
        <v>128.325</v>
      </c>
      <c r="E21" s="9">
        <f t="shared" si="0"/>
        <v>384.97499999999997</v>
      </c>
      <c r="F21" s="9"/>
      <c r="G21" s="15" t="s">
        <v>244</v>
      </c>
    </row>
    <row r="22" spans="2:7" ht="12.75">
      <c r="B22" s="17" t="s">
        <v>259</v>
      </c>
      <c r="C22" s="10">
        <f>SUM(C8:C21)</f>
        <v>590</v>
      </c>
      <c r="D22" s="9"/>
      <c r="E22" s="9"/>
      <c r="F22" s="9"/>
      <c r="G22" s="7"/>
    </row>
    <row r="23" spans="2:7" ht="12.75">
      <c r="B23" s="4" t="s">
        <v>19</v>
      </c>
      <c r="C23" s="10"/>
      <c r="D23" s="9" t="s">
        <v>1</v>
      </c>
      <c r="E23" s="9">
        <v>11000</v>
      </c>
      <c r="F23" s="9"/>
      <c r="G23" s="7" t="s">
        <v>228</v>
      </c>
    </row>
    <row r="24" spans="2:7" ht="12.75">
      <c r="B24" s="4" t="s">
        <v>20</v>
      </c>
      <c r="C24" s="10"/>
      <c r="D24" s="9"/>
      <c r="E24" s="9" t="s">
        <v>1</v>
      </c>
      <c r="F24" s="9"/>
      <c r="G24" s="7" t="s">
        <v>25</v>
      </c>
    </row>
    <row r="25" spans="2:7" ht="12.75">
      <c r="B25" s="4" t="s">
        <v>21</v>
      </c>
      <c r="C25" s="10">
        <v>25</v>
      </c>
      <c r="D25" s="9">
        <v>35</v>
      </c>
      <c r="E25" s="9">
        <f>SUM(C25*D25)</f>
        <v>875</v>
      </c>
      <c r="F25" s="9"/>
      <c r="G25" s="7" t="s">
        <v>123</v>
      </c>
    </row>
    <row r="26" spans="2:7" ht="12.75">
      <c r="B26" s="4" t="s">
        <v>22</v>
      </c>
      <c r="C26" s="10">
        <v>200</v>
      </c>
      <c r="D26" s="16">
        <v>20</v>
      </c>
      <c r="E26" s="9">
        <f>C26*D26</f>
        <v>4000</v>
      </c>
      <c r="F26" s="9"/>
      <c r="G26" t="s">
        <v>261</v>
      </c>
    </row>
    <row r="27" spans="3:6" ht="12.75">
      <c r="C27" s="10"/>
      <c r="D27" s="9"/>
      <c r="E27" s="9"/>
      <c r="F27" s="9"/>
    </row>
    <row r="28" spans="2:6" ht="12.75">
      <c r="B28" s="2" t="s">
        <v>23</v>
      </c>
      <c r="C28" s="10"/>
      <c r="D28" s="9"/>
      <c r="E28" s="9">
        <f>SUM(E8:E27)</f>
        <v>161134.475</v>
      </c>
      <c r="F28" s="9"/>
    </row>
    <row r="29" spans="3:6" ht="12.75">
      <c r="C29" s="10"/>
      <c r="D29" s="9"/>
      <c r="E29" s="9"/>
      <c r="F29" s="9"/>
    </row>
    <row r="30" spans="1:6" s="2" customFormat="1" ht="12.75">
      <c r="A30" s="2" t="s">
        <v>26</v>
      </c>
      <c r="C30" s="12"/>
      <c r="D30" s="11"/>
      <c r="E30" s="11" t="s">
        <v>1</v>
      </c>
      <c r="F30" s="11"/>
    </row>
    <row r="31" spans="2:7" ht="12.75">
      <c r="B31" s="1" t="s">
        <v>27</v>
      </c>
      <c r="C31" s="10"/>
      <c r="D31" s="9"/>
      <c r="E31" s="9"/>
      <c r="F31" s="9">
        <v>8676</v>
      </c>
      <c r="G31" t="s">
        <v>299</v>
      </c>
    </row>
    <row r="32" spans="2:7" ht="12.75">
      <c r="B32" s="1" t="s">
        <v>28</v>
      </c>
      <c r="C32" s="10"/>
      <c r="D32" s="9"/>
      <c r="E32" s="9"/>
      <c r="F32" s="9"/>
      <c r="G32" t="s">
        <v>32</v>
      </c>
    </row>
    <row r="33" spans="2:7" ht="12.75">
      <c r="B33" s="1" t="s">
        <v>29</v>
      </c>
      <c r="C33" s="10"/>
      <c r="D33" s="9"/>
      <c r="E33" s="9"/>
      <c r="F33" s="9">
        <v>12000</v>
      </c>
      <c r="G33" t="s">
        <v>33</v>
      </c>
    </row>
    <row r="34" spans="2:7" ht="12.75">
      <c r="B34" s="1" t="s">
        <v>30</v>
      </c>
      <c r="C34" s="10"/>
      <c r="D34" s="9"/>
      <c r="E34" s="9"/>
      <c r="F34" s="9">
        <v>0</v>
      </c>
      <c r="G34" t="s">
        <v>263</v>
      </c>
    </row>
    <row r="35" spans="2:7" ht="12.75">
      <c r="B35" s="1" t="s">
        <v>31</v>
      </c>
      <c r="C35" s="10">
        <f>C22</f>
        <v>590</v>
      </c>
      <c r="D35" s="16">
        <v>72</v>
      </c>
      <c r="E35" s="9"/>
      <c r="F35" s="9">
        <f>C35*D35</f>
        <v>42480</v>
      </c>
      <c r="G35" t="s">
        <v>260</v>
      </c>
    </row>
    <row r="36" spans="2:7" ht="12.75">
      <c r="B36" s="1" t="s">
        <v>34</v>
      </c>
      <c r="C36" s="10">
        <v>950</v>
      </c>
      <c r="D36" s="16">
        <v>20</v>
      </c>
      <c r="E36" s="9"/>
      <c r="F36" s="9">
        <f>C36*D36</f>
        <v>19000</v>
      </c>
      <c r="G36" t="s">
        <v>264</v>
      </c>
    </row>
    <row r="37" spans="2:7" ht="12.75">
      <c r="B37" s="1" t="s">
        <v>35</v>
      </c>
      <c r="C37" s="10"/>
      <c r="D37" s="9"/>
      <c r="E37" s="9"/>
      <c r="F37" s="9">
        <v>14000</v>
      </c>
      <c r="G37" t="s">
        <v>291</v>
      </c>
    </row>
    <row r="38" spans="3:6" ht="12.75">
      <c r="C38" s="10"/>
      <c r="D38" s="9"/>
      <c r="E38" s="9"/>
      <c r="F38" s="9"/>
    </row>
    <row r="39" spans="2:6" ht="12.75">
      <c r="B39" t="s">
        <v>39</v>
      </c>
      <c r="C39" s="10"/>
      <c r="D39" s="9"/>
      <c r="E39" s="9"/>
      <c r="F39" s="9"/>
    </row>
    <row r="40" spans="2:6" ht="12.75">
      <c r="B40" t="s">
        <v>40</v>
      </c>
      <c r="C40" s="10"/>
      <c r="D40" s="9"/>
      <c r="E40" s="9"/>
      <c r="F40" s="24"/>
    </row>
    <row r="41" spans="2:7" ht="12.75">
      <c r="B41" t="s">
        <v>41</v>
      </c>
      <c r="C41" s="10"/>
      <c r="D41" s="9"/>
      <c r="E41" s="9"/>
      <c r="F41" s="9">
        <v>20000</v>
      </c>
      <c r="G41" t="s">
        <v>254</v>
      </c>
    </row>
    <row r="42" spans="2:6" ht="12.75">
      <c r="B42" t="s">
        <v>42</v>
      </c>
      <c r="C42" s="10"/>
      <c r="D42" s="9"/>
      <c r="E42" s="9"/>
      <c r="F42" s="9"/>
    </row>
    <row r="43" spans="2:6" ht="12.75">
      <c r="B43" t="s">
        <v>43</v>
      </c>
      <c r="C43" s="10"/>
      <c r="D43" s="9"/>
      <c r="E43" s="9"/>
      <c r="F43" s="9"/>
    </row>
    <row r="44" spans="3:6" ht="12.75">
      <c r="C44" s="10"/>
      <c r="D44" s="9"/>
      <c r="E44" s="9"/>
      <c r="F44" s="9"/>
    </row>
    <row r="45" spans="2:7" ht="12.75">
      <c r="B45" s="1" t="s">
        <v>44</v>
      </c>
      <c r="C45" s="10"/>
      <c r="D45" s="9"/>
      <c r="E45" s="9"/>
      <c r="F45" s="9">
        <v>1050</v>
      </c>
      <c r="G45" t="s">
        <v>108</v>
      </c>
    </row>
    <row r="46" spans="2:7" ht="12.75">
      <c r="B46" s="1" t="s">
        <v>115</v>
      </c>
      <c r="C46" s="10"/>
      <c r="D46" s="9"/>
      <c r="E46" s="9"/>
      <c r="F46" s="9">
        <v>2000</v>
      </c>
      <c r="G46" t="s">
        <v>116</v>
      </c>
    </row>
    <row r="47" spans="2:6" ht="12.75">
      <c r="B47" s="1" t="s">
        <v>109</v>
      </c>
      <c r="C47" s="10"/>
      <c r="D47" s="9"/>
      <c r="E47" s="9"/>
      <c r="F47" s="9">
        <v>2000</v>
      </c>
    </row>
    <row r="48" spans="2:7" ht="12.75">
      <c r="B48" s="1" t="s">
        <v>49</v>
      </c>
      <c r="C48" s="10">
        <v>162</v>
      </c>
      <c r="D48" s="16">
        <v>15</v>
      </c>
      <c r="E48" s="9"/>
      <c r="F48" s="25">
        <f>C48*D48</f>
        <v>2430</v>
      </c>
      <c r="G48" s="20" t="s">
        <v>297</v>
      </c>
    </row>
    <row r="49" spans="2:7" ht="12.75">
      <c r="B49" s="1" t="s">
        <v>45</v>
      </c>
      <c r="C49" s="10"/>
      <c r="D49" s="9"/>
      <c r="E49" s="9"/>
      <c r="F49" s="9">
        <v>7000</v>
      </c>
      <c r="G49" t="s">
        <v>114</v>
      </c>
    </row>
    <row r="50" spans="2:7" ht="12.75">
      <c r="B50" s="1" t="s">
        <v>110</v>
      </c>
      <c r="C50" s="10"/>
      <c r="D50" s="9"/>
      <c r="E50" s="9"/>
      <c r="F50" s="9">
        <v>1000</v>
      </c>
      <c r="G50" t="s">
        <v>113</v>
      </c>
    </row>
    <row r="51" spans="2:7" ht="12.75">
      <c r="B51" s="1" t="s">
        <v>111</v>
      </c>
      <c r="C51" s="10"/>
      <c r="D51" s="9"/>
      <c r="E51" s="9"/>
      <c r="F51" s="9">
        <v>1000</v>
      </c>
      <c r="G51" t="s">
        <v>112</v>
      </c>
    </row>
    <row r="52" spans="2:7" ht="12.75">
      <c r="B52" s="1" t="s">
        <v>46</v>
      </c>
      <c r="C52" s="10"/>
      <c r="D52" s="9"/>
      <c r="E52" s="9"/>
      <c r="F52" s="9">
        <v>1726</v>
      </c>
      <c r="G52" t="s">
        <v>300</v>
      </c>
    </row>
    <row r="53" spans="2:6" ht="12.75">
      <c r="B53" s="1" t="s">
        <v>47</v>
      </c>
      <c r="C53" s="10"/>
      <c r="D53" s="9"/>
      <c r="E53" s="9"/>
      <c r="F53" s="9">
        <v>2500</v>
      </c>
    </row>
    <row r="54" spans="2:7" ht="12.75">
      <c r="B54" s="1" t="s">
        <v>48</v>
      </c>
      <c r="C54" s="10"/>
      <c r="D54" s="9"/>
      <c r="E54" s="9"/>
      <c r="F54" s="9">
        <v>300</v>
      </c>
      <c r="G54" t="s">
        <v>302</v>
      </c>
    </row>
    <row r="55" spans="2:7" ht="12.75">
      <c r="B55" s="1" t="s">
        <v>50</v>
      </c>
      <c r="C55" s="10"/>
      <c r="D55" s="9"/>
      <c r="E55" s="9"/>
      <c r="F55" s="25">
        <v>510</v>
      </c>
      <c r="G55" t="s">
        <v>290</v>
      </c>
    </row>
    <row r="56" spans="2:7" ht="12.75">
      <c r="B56" s="1" t="s">
        <v>51</v>
      </c>
      <c r="C56" s="10"/>
      <c r="D56" s="9"/>
      <c r="E56" s="9"/>
      <c r="F56" s="9">
        <v>2000</v>
      </c>
      <c r="G56" t="s">
        <v>1</v>
      </c>
    </row>
    <row r="57" spans="2:7" ht="12.75">
      <c r="B57" s="1" t="s">
        <v>229</v>
      </c>
      <c r="C57" s="10"/>
      <c r="D57" s="9"/>
      <c r="E57" s="9"/>
      <c r="F57" s="9">
        <v>700</v>
      </c>
      <c r="G57" t="s">
        <v>1</v>
      </c>
    </row>
    <row r="58" spans="2:7" ht="12.75">
      <c r="B58" s="1" t="s">
        <v>52</v>
      </c>
      <c r="C58" s="10"/>
      <c r="D58" s="9"/>
      <c r="E58" s="9"/>
      <c r="F58" s="25">
        <f>E492*G498</f>
        <v>40018.25679475164</v>
      </c>
      <c r="G58" s="23" t="s">
        <v>336</v>
      </c>
    </row>
    <row r="59" spans="2:6" ht="12.75">
      <c r="B59" s="1"/>
      <c r="C59" s="10"/>
      <c r="D59" s="9"/>
      <c r="E59" s="9"/>
      <c r="F59" s="9"/>
    </row>
    <row r="60" spans="2:6" ht="12.75">
      <c r="B60" s="2" t="s">
        <v>53</v>
      </c>
      <c r="C60" s="10"/>
      <c r="D60" s="9"/>
      <c r="E60" s="9" t="s">
        <v>1</v>
      </c>
      <c r="F60" s="9">
        <f>SUM(F8:F59)</f>
        <v>180390.25679475165</v>
      </c>
    </row>
    <row r="61" spans="3:6" ht="12.75">
      <c r="C61" s="10"/>
      <c r="D61" s="9"/>
      <c r="E61" s="9"/>
      <c r="F61" s="9"/>
    </row>
    <row r="62" spans="2:6" ht="12.75">
      <c r="B62" s="2" t="s">
        <v>104</v>
      </c>
      <c r="C62" s="10"/>
      <c r="D62" s="9"/>
      <c r="E62" s="9"/>
      <c r="F62" s="9">
        <f>SUM(E28-F60)</f>
        <v>-19255.781794751645</v>
      </c>
    </row>
    <row r="63" spans="3:6" ht="12.75">
      <c r="C63" s="10"/>
      <c r="D63" s="9"/>
      <c r="E63" s="9"/>
      <c r="F63" s="9"/>
    </row>
    <row r="64" spans="1:6" s="2" customFormat="1" ht="12.75">
      <c r="A64" s="2" t="s">
        <v>54</v>
      </c>
      <c r="B64" s="4"/>
      <c r="C64" s="2" t="s">
        <v>245</v>
      </c>
      <c r="D64" s="11"/>
      <c r="E64" s="11"/>
      <c r="F64" s="11"/>
    </row>
    <row r="65" spans="1:6" ht="12.75">
      <c r="A65" s="7"/>
      <c r="B65" s="8" t="s">
        <v>271</v>
      </c>
      <c r="C65" s="20">
        <v>25</v>
      </c>
      <c r="D65" s="25">
        <v>120</v>
      </c>
      <c r="E65" s="19"/>
      <c r="F65" s="19">
        <f>C65*D65</f>
        <v>3000</v>
      </c>
    </row>
    <row r="66" spans="1:6" ht="12.75">
      <c r="A66" s="7"/>
      <c r="B66" s="8" t="s">
        <v>272</v>
      </c>
      <c r="C66" s="20">
        <v>17</v>
      </c>
      <c r="D66" s="25">
        <v>135</v>
      </c>
      <c r="E66" s="19"/>
      <c r="F66" s="19">
        <f>C66*D66</f>
        <v>2295</v>
      </c>
    </row>
    <row r="67" spans="1:6" ht="12.75">
      <c r="A67" s="7"/>
      <c r="B67" s="8" t="s">
        <v>273</v>
      </c>
      <c r="C67" s="20">
        <v>10</v>
      </c>
      <c r="D67" s="25">
        <v>85</v>
      </c>
      <c r="E67" s="19" t="s">
        <v>1</v>
      </c>
      <c r="F67" s="19">
        <f>C67*D67</f>
        <v>850</v>
      </c>
    </row>
    <row r="68" spans="1:6" ht="12.75">
      <c r="A68" s="7"/>
      <c r="B68" s="8" t="s">
        <v>274</v>
      </c>
      <c r="C68" s="20">
        <v>3</v>
      </c>
      <c r="D68" s="25">
        <v>100</v>
      </c>
      <c r="E68" s="19"/>
      <c r="F68" s="19">
        <f>C68*D68</f>
        <v>300</v>
      </c>
    </row>
    <row r="69" spans="1:7" ht="12.75">
      <c r="A69" s="7"/>
      <c r="B69" s="8" t="s">
        <v>55</v>
      </c>
      <c r="C69" s="10">
        <v>3</v>
      </c>
      <c r="D69" s="10">
        <v>10</v>
      </c>
      <c r="E69" s="9"/>
      <c r="F69" s="9">
        <f>C69*D69</f>
        <v>30</v>
      </c>
      <c r="G69" t="s">
        <v>121</v>
      </c>
    </row>
    <row r="70" spans="1:6" ht="12.75">
      <c r="A70" s="2"/>
      <c r="B70" s="2" t="s">
        <v>56</v>
      </c>
      <c r="C70" s="10"/>
      <c r="D70" s="9"/>
      <c r="E70" s="9"/>
      <c r="F70" s="9">
        <f>F69+F65</f>
        <v>3030</v>
      </c>
    </row>
    <row r="71" spans="3:6" ht="12.75">
      <c r="C71" s="10"/>
      <c r="D71" s="9"/>
      <c r="E71" s="9"/>
      <c r="F71" s="9"/>
    </row>
    <row r="72" spans="1:6" ht="12.75">
      <c r="A72" s="2" t="s">
        <v>57</v>
      </c>
      <c r="B72" s="1"/>
      <c r="C72" s="10"/>
      <c r="D72" s="10"/>
      <c r="E72" s="9"/>
      <c r="F72" s="9"/>
    </row>
    <row r="73" spans="2:6" ht="12.75">
      <c r="B73" s="1" t="s">
        <v>27</v>
      </c>
      <c r="C73" s="10"/>
      <c r="D73" s="10"/>
      <c r="E73" s="9"/>
      <c r="F73" s="25">
        <v>104</v>
      </c>
    </row>
    <row r="74" spans="2:6" ht="12.75">
      <c r="B74" s="1" t="s">
        <v>28</v>
      </c>
      <c r="C74" s="10"/>
      <c r="D74" s="10"/>
      <c r="E74" s="9"/>
      <c r="F74" s="9"/>
    </row>
    <row r="75" spans="2:6" ht="12.75">
      <c r="B75" s="1" t="s">
        <v>58</v>
      </c>
      <c r="C75" s="10"/>
      <c r="D75" s="10"/>
      <c r="E75" s="9"/>
      <c r="F75" s="25">
        <v>400</v>
      </c>
    </row>
    <row r="76" spans="2:6" ht="12.75">
      <c r="B76" s="1" t="s">
        <v>59</v>
      </c>
      <c r="C76" s="10"/>
      <c r="D76" s="10"/>
      <c r="E76" s="9"/>
      <c r="F76" s="9"/>
    </row>
    <row r="77" spans="2:8" ht="12.75">
      <c r="B77" s="1" t="s">
        <v>61</v>
      </c>
      <c r="C77" s="10"/>
      <c r="D77" s="10"/>
      <c r="E77" s="9"/>
      <c r="F77" s="9">
        <f>IF(C65&gt;50,15*(C65-50),0)+IF(C65&gt;20,25*MIN((C65-20),30),0)+750</f>
        <v>875</v>
      </c>
      <c r="H77" t="s">
        <v>258</v>
      </c>
    </row>
    <row r="78" spans="2:6" ht="12.75">
      <c r="B78" s="1" t="s">
        <v>31</v>
      </c>
      <c r="C78" s="23">
        <f>C65+C66+C67+C68</f>
        <v>55</v>
      </c>
      <c r="D78" s="23">
        <v>12</v>
      </c>
      <c r="E78" s="9"/>
      <c r="F78" s="9">
        <f>C78*D78</f>
        <v>660</v>
      </c>
    </row>
    <row r="79" spans="2:7" ht="12.75">
      <c r="B79" s="1" t="s">
        <v>62</v>
      </c>
      <c r="C79" s="23">
        <f>C78+15</f>
        <v>70</v>
      </c>
      <c r="D79" s="23">
        <v>10</v>
      </c>
      <c r="E79" s="19"/>
      <c r="F79" s="19">
        <f>SUM(C79*D79)</f>
        <v>700</v>
      </c>
      <c r="G79" t="s">
        <v>266</v>
      </c>
    </row>
    <row r="80" spans="2:6" ht="12.75">
      <c r="B80" s="1" t="s">
        <v>52</v>
      </c>
      <c r="C80" s="10"/>
      <c r="D80" s="10"/>
      <c r="E80" s="9"/>
      <c r="F80" s="9">
        <f>E$492*G499</f>
        <v>621.7525773195877</v>
      </c>
    </row>
    <row r="81" spans="1:6" ht="12.75">
      <c r="A81" s="2"/>
      <c r="B81" s="2" t="s">
        <v>60</v>
      </c>
      <c r="C81" s="12"/>
      <c r="D81" s="9"/>
      <c r="E81" s="9"/>
      <c r="F81" s="9">
        <f>SUM(F73:F80)</f>
        <v>3360.7525773195875</v>
      </c>
    </row>
    <row r="82" spans="1:6" ht="12.75">
      <c r="A82" s="2"/>
      <c r="C82" s="10"/>
      <c r="D82" s="9"/>
      <c r="E82" s="9"/>
      <c r="F82" s="9"/>
    </row>
    <row r="83" spans="2:6" ht="12.75">
      <c r="B83" s="2" t="s">
        <v>105</v>
      </c>
      <c r="C83" s="10"/>
      <c r="D83" s="9"/>
      <c r="E83" s="9"/>
      <c r="F83" s="9">
        <f>SUM(F70-F81)</f>
        <v>-330.75257731958754</v>
      </c>
    </row>
    <row r="84" spans="3:6" ht="12.75">
      <c r="C84" s="10"/>
      <c r="D84" s="9"/>
      <c r="E84" s="9"/>
      <c r="F84" s="9"/>
    </row>
    <row r="85" spans="1:6" s="2" customFormat="1" ht="12.75">
      <c r="A85" s="2" t="s">
        <v>124</v>
      </c>
      <c r="B85" s="4"/>
      <c r="C85" s="2" t="s">
        <v>246</v>
      </c>
      <c r="D85" s="11"/>
      <c r="E85" s="11"/>
      <c r="F85" s="11"/>
    </row>
    <row r="86" spans="1:6" ht="12.75">
      <c r="A86" s="7" t="s">
        <v>1</v>
      </c>
      <c r="B86" s="8" t="s">
        <v>271</v>
      </c>
      <c r="C86" s="20">
        <v>25</v>
      </c>
      <c r="D86" s="25">
        <v>120</v>
      </c>
      <c r="E86" s="19"/>
      <c r="F86" s="19">
        <f>C86*D86</f>
        <v>3000</v>
      </c>
    </row>
    <row r="87" spans="1:6" ht="12.75">
      <c r="A87" s="7"/>
      <c r="B87" s="8" t="s">
        <v>272</v>
      </c>
      <c r="C87" s="20">
        <v>15</v>
      </c>
      <c r="D87" s="25">
        <v>135</v>
      </c>
      <c r="E87" s="19"/>
      <c r="F87" s="19">
        <f>C87*D87</f>
        <v>2025</v>
      </c>
    </row>
    <row r="88" spans="1:6" ht="12.75">
      <c r="A88" s="7"/>
      <c r="B88" s="8" t="s">
        <v>273</v>
      </c>
      <c r="C88" s="20">
        <v>5</v>
      </c>
      <c r="D88" s="25">
        <v>85</v>
      </c>
      <c r="E88" s="19"/>
      <c r="F88" s="19">
        <f>C88*D88</f>
        <v>425</v>
      </c>
    </row>
    <row r="89" spans="1:6" ht="12.75">
      <c r="A89" s="7"/>
      <c r="B89" s="8" t="s">
        <v>274</v>
      </c>
      <c r="C89" s="20">
        <v>0</v>
      </c>
      <c r="D89" s="25">
        <v>100</v>
      </c>
      <c r="E89" s="19"/>
      <c r="F89" s="19">
        <f>C89*D89</f>
        <v>0</v>
      </c>
    </row>
    <row r="90" spans="1:7" ht="12.75">
      <c r="A90" s="7"/>
      <c r="B90" s="8" t="s">
        <v>55</v>
      </c>
      <c r="C90" s="10">
        <v>3</v>
      </c>
      <c r="D90" s="10">
        <v>10</v>
      </c>
      <c r="E90" s="9"/>
      <c r="F90" s="9">
        <f>C90*D90</f>
        <v>30</v>
      </c>
      <c r="G90" t="s">
        <v>121</v>
      </c>
    </row>
    <row r="91" spans="1:6" ht="12.75">
      <c r="A91" s="2"/>
      <c r="B91" s="2" t="s">
        <v>126</v>
      </c>
      <c r="C91" s="10"/>
      <c r="D91" s="9"/>
      <c r="E91" s="9"/>
      <c r="F91" s="9">
        <f>F90+F86</f>
        <v>3030</v>
      </c>
    </row>
    <row r="92" spans="3:6" ht="12.75">
      <c r="C92" s="10"/>
      <c r="D92" s="9"/>
      <c r="E92" s="9"/>
      <c r="F92" s="9"/>
    </row>
    <row r="93" spans="1:6" ht="12.75">
      <c r="A93" s="2" t="s">
        <v>125</v>
      </c>
      <c r="B93" s="1"/>
      <c r="C93" t="s">
        <v>1</v>
      </c>
      <c r="D93" s="10"/>
      <c r="E93" s="9"/>
      <c r="F93" s="9"/>
    </row>
    <row r="94" spans="2:6" ht="12.75">
      <c r="B94" s="1" t="s">
        <v>27</v>
      </c>
      <c r="C94" s="10"/>
      <c r="D94" s="10"/>
      <c r="E94" s="9"/>
      <c r="F94" s="25">
        <v>63</v>
      </c>
    </row>
    <row r="95" spans="2:6" ht="12.75">
      <c r="B95" s="1" t="s">
        <v>28</v>
      </c>
      <c r="C95" s="10"/>
      <c r="D95" s="10"/>
      <c r="E95" s="9"/>
      <c r="F95" s="9"/>
    </row>
    <row r="96" spans="2:6" ht="12.75">
      <c r="B96" s="1" t="s">
        <v>58</v>
      </c>
      <c r="C96" s="10"/>
      <c r="D96" s="10"/>
      <c r="E96" s="9"/>
      <c r="F96" s="25">
        <v>400</v>
      </c>
    </row>
    <row r="97" spans="2:6" ht="12.75">
      <c r="B97" s="1" t="s">
        <v>59</v>
      </c>
      <c r="C97" s="10"/>
      <c r="D97" s="10"/>
      <c r="E97" s="9"/>
      <c r="F97" s="9"/>
    </row>
    <row r="98" spans="2:6" ht="12.75">
      <c r="B98" s="1" t="s">
        <v>61</v>
      </c>
      <c r="C98" s="10"/>
      <c r="D98" s="10"/>
      <c r="E98" s="9"/>
      <c r="F98" s="9">
        <f>IF(C86&gt;50,15*(C86-50),0)+IF(C86&gt;20,25*MIN((C86-20),30),0)+750</f>
        <v>875</v>
      </c>
    </row>
    <row r="99" spans="1:6" ht="12.75">
      <c r="A99" t="s">
        <v>1</v>
      </c>
      <c r="B99" s="1" t="s">
        <v>31</v>
      </c>
      <c r="C99" s="23">
        <f>C86+C87+C88+C89</f>
        <v>45</v>
      </c>
      <c r="D99" s="23">
        <v>12</v>
      </c>
      <c r="E99" s="9"/>
      <c r="F99" s="9">
        <f>C99*D99</f>
        <v>540</v>
      </c>
    </row>
    <row r="100" spans="2:7" ht="12.75">
      <c r="B100" s="1" t="s">
        <v>62</v>
      </c>
      <c r="C100" s="23">
        <f>C99+15</f>
        <v>60</v>
      </c>
      <c r="D100" s="23">
        <v>10</v>
      </c>
      <c r="E100" s="19"/>
      <c r="F100" s="19">
        <f>SUM(C100*D100)</f>
        <v>600</v>
      </c>
      <c r="G100" t="s">
        <v>266</v>
      </c>
    </row>
    <row r="101" spans="2:6" ht="12.75">
      <c r="B101" s="1" t="s">
        <v>52</v>
      </c>
      <c r="C101" s="10"/>
      <c r="D101" s="10"/>
      <c r="E101" s="9"/>
      <c r="F101" s="9">
        <f>E$492*G500</f>
        <v>508.7066541705717</v>
      </c>
    </row>
    <row r="102" spans="1:6" ht="12.75">
      <c r="A102" s="2"/>
      <c r="B102" s="2" t="s">
        <v>127</v>
      </c>
      <c r="C102" s="12"/>
      <c r="D102" s="9"/>
      <c r="E102" s="9"/>
      <c r="F102" s="9">
        <f>SUM(F94:F101)</f>
        <v>2986.7066541705717</v>
      </c>
    </row>
    <row r="103" spans="1:6" ht="12.75">
      <c r="A103" s="2"/>
      <c r="C103" s="10"/>
      <c r="D103" s="9"/>
      <c r="E103" s="9"/>
      <c r="F103" s="9"/>
    </row>
    <row r="104" spans="2:6" ht="12.75">
      <c r="B104" s="2" t="s">
        <v>128</v>
      </c>
      <c r="C104" s="10"/>
      <c r="D104" s="9"/>
      <c r="E104" s="9"/>
      <c r="F104" s="9">
        <f>SUM(F91-F102)</f>
        <v>43.29334582942829</v>
      </c>
    </row>
    <row r="105" spans="3:6" ht="12.75">
      <c r="C105" s="10"/>
      <c r="D105" s="9"/>
      <c r="E105" s="9"/>
      <c r="F105" s="9"/>
    </row>
    <row r="106" spans="1:6" s="2" customFormat="1" ht="12.75">
      <c r="A106" s="2" t="s">
        <v>129</v>
      </c>
      <c r="B106" s="4"/>
      <c r="C106" s="2" t="s">
        <v>247</v>
      </c>
      <c r="D106" s="11"/>
      <c r="E106" s="11"/>
      <c r="F106" s="11"/>
    </row>
    <row r="107" spans="1:6" ht="12.75">
      <c r="A107" s="7"/>
      <c r="B107" s="8" t="s">
        <v>271</v>
      </c>
      <c r="C107" s="20">
        <v>35</v>
      </c>
      <c r="D107" s="25">
        <v>120</v>
      </c>
      <c r="E107" s="19"/>
      <c r="F107" s="19">
        <f>C107*D107</f>
        <v>4200</v>
      </c>
    </row>
    <row r="108" spans="1:6" ht="12.75">
      <c r="A108" s="7"/>
      <c r="B108" s="8" t="s">
        <v>272</v>
      </c>
      <c r="C108" s="20">
        <v>20</v>
      </c>
      <c r="D108" s="25">
        <v>135</v>
      </c>
      <c r="E108" s="19"/>
      <c r="F108" s="19">
        <f>C108*D108</f>
        <v>2700</v>
      </c>
    </row>
    <row r="109" spans="1:6" ht="12.75">
      <c r="A109" s="7"/>
      <c r="B109" s="8" t="s">
        <v>273</v>
      </c>
      <c r="C109" s="20">
        <v>10</v>
      </c>
      <c r="D109" s="25">
        <v>85</v>
      </c>
      <c r="E109" s="19"/>
      <c r="F109" s="19">
        <f>C109*D109</f>
        <v>850</v>
      </c>
    </row>
    <row r="110" spans="1:6" ht="12.75">
      <c r="A110" s="7"/>
      <c r="B110" s="8" t="s">
        <v>274</v>
      </c>
      <c r="C110" s="20">
        <v>5</v>
      </c>
      <c r="D110" s="25">
        <v>100</v>
      </c>
      <c r="E110" s="19"/>
      <c r="F110" s="19">
        <f>C110*D110</f>
        <v>500</v>
      </c>
    </row>
    <row r="111" spans="1:7" ht="12.75">
      <c r="A111" s="7"/>
      <c r="B111" s="8" t="s">
        <v>55</v>
      </c>
      <c r="C111" s="10">
        <v>3</v>
      </c>
      <c r="D111" s="10">
        <v>10</v>
      </c>
      <c r="E111" s="9"/>
      <c r="F111" s="9">
        <f>C111*D111</f>
        <v>30</v>
      </c>
      <c r="G111" t="s">
        <v>121</v>
      </c>
    </row>
    <row r="112" spans="1:6" ht="12.75">
      <c r="A112" s="2"/>
      <c r="B112" s="2" t="s">
        <v>130</v>
      </c>
      <c r="C112" s="10"/>
      <c r="D112" s="9"/>
      <c r="E112" s="9"/>
      <c r="F112" s="9">
        <f>F111+F107</f>
        <v>4230</v>
      </c>
    </row>
    <row r="113" spans="3:6" ht="12.75">
      <c r="C113" s="10"/>
      <c r="D113" s="9"/>
      <c r="E113" s="9"/>
      <c r="F113" s="9"/>
    </row>
    <row r="114" spans="1:6" ht="12.75">
      <c r="A114" s="2" t="s">
        <v>131</v>
      </c>
      <c r="B114" s="1"/>
      <c r="C114" s="10"/>
      <c r="D114" s="10"/>
      <c r="E114" s="9"/>
      <c r="F114" s="9"/>
    </row>
    <row r="115" spans="2:6" ht="12.75">
      <c r="B115" s="1" t="s">
        <v>27</v>
      </c>
      <c r="C115" s="10"/>
      <c r="D115" s="10"/>
      <c r="E115" s="9"/>
      <c r="F115" s="25">
        <v>138</v>
      </c>
    </row>
    <row r="116" spans="2:6" ht="12.75">
      <c r="B116" s="1" t="s">
        <v>28</v>
      </c>
      <c r="C116" s="10"/>
      <c r="D116" s="10"/>
      <c r="E116" s="9"/>
      <c r="F116" s="9"/>
    </row>
    <row r="117" spans="2:6" ht="12.75">
      <c r="B117" s="1" t="s">
        <v>58</v>
      </c>
      <c r="C117" s="10"/>
      <c r="D117" s="10"/>
      <c r="E117" s="9"/>
      <c r="F117" s="25">
        <v>400</v>
      </c>
    </row>
    <row r="118" spans="2:6" ht="12.75">
      <c r="B118" s="1" t="s">
        <v>59</v>
      </c>
      <c r="C118" s="10" t="s">
        <v>1</v>
      </c>
      <c r="D118" s="10"/>
      <c r="E118" s="9"/>
      <c r="F118" s="9"/>
    </row>
    <row r="119" spans="2:6" ht="12.75">
      <c r="B119" s="1" t="s">
        <v>61</v>
      </c>
      <c r="C119" s="10"/>
      <c r="D119" s="10"/>
      <c r="E119" s="9"/>
      <c r="F119" s="9">
        <f>IF(C107&gt;50,15*(C107-50),0)+IF(C107&gt;20,25*MIN((C107-20),30),0)+750</f>
        <v>1125</v>
      </c>
    </row>
    <row r="120" spans="2:6" ht="12.75">
      <c r="B120" s="1" t="s">
        <v>31</v>
      </c>
      <c r="C120" s="23">
        <f>C107+C108+C109+C110</f>
        <v>70</v>
      </c>
      <c r="D120" s="23">
        <v>12</v>
      </c>
      <c r="E120" s="9"/>
      <c r="F120" s="9">
        <f>C120*D120</f>
        <v>840</v>
      </c>
    </row>
    <row r="121" spans="2:7" ht="12.75">
      <c r="B121" s="1" t="s">
        <v>62</v>
      </c>
      <c r="C121" s="23">
        <f>C120+15</f>
        <v>85</v>
      </c>
      <c r="D121" s="23">
        <v>10</v>
      </c>
      <c r="E121" s="19"/>
      <c r="F121" s="19">
        <f>SUM(C121*D121)</f>
        <v>850</v>
      </c>
      <c r="G121" t="s">
        <v>266</v>
      </c>
    </row>
    <row r="122" spans="2:6" ht="12.75">
      <c r="B122" s="1" t="s">
        <v>52</v>
      </c>
      <c r="C122" s="10"/>
      <c r="D122" s="10"/>
      <c r="E122" s="9"/>
      <c r="F122" s="9">
        <f>E$492*G501</f>
        <v>791.3214620431115</v>
      </c>
    </row>
    <row r="123" spans="1:6" ht="12.75">
      <c r="A123" s="2"/>
      <c r="B123" s="2" t="s">
        <v>132</v>
      </c>
      <c r="C123" s="12"/>
      <c r="D123" s="9"/>
      <c r="E123" s="9"/>
      <c r="F123" s="9">
        <f>SUM(F115:F122)</f>
        <v>4144.321462043112</v>
      </c>
    </row>
    <row r="124" spans="1:6" ht="12.75">
      <c r="A124" s="2"/>
      <c r="C124" s="10"/>
      <c r="D124" s="9"/>
      <c r="E124" s="9"/>
      <c r="F124" s="9"/>
    </row>
    <row r="125" spans="2:6" ht="12.75">
      <c r="B125" s="2" t="s">
        <v>133</v>
      </c>
      <c r="C125" s="10"/>
      <c r="D125" s="9"/>
      <c r="E125" s="9"/>
      <c r="F125" s="9">
        <f>SUM(F112-F123)</f>
        <v>85.67853795688825</v>
      </c>
    </row>
    <row r="126" spans="2:6" ht="12.75">
      <c r="B126" s="2"/>
      <c r="C126" s="10"/>
      <c r="D126" s="9"/>
      <c r="E126" s="9"/>
      <c r="F126" s="9"/>
    </row>
    <row r="127" spans="1:6" s="2" customFormat="1" ht="12.75">
      <c r="A127" s="2" t="s">
        <v>134</v>
      </c>
      <c r="B127" s="4"/>
      <c r="C127" s="2" t="s">
        <v>248</v>
      </c>
      <c r="D127" s="11"/>
      <c r="E127" s="11"/>
      <c r="F127" s="11"/>
    </row>
    <row r="128" spans="1:6" ht="12.75">
      <c r="A128" s="7"/>
      <c r="B128" s="8" t="s">
        <v>271</v>
      </c>
      <c r="C128" s="20">
        <v>25</v>
      </c>
      <c r="D128" s="25">
        <v>120</v>
      </c>
      <c r="E128" s="19"/>
      <c r="F128" s="19">
        <f>C128*D128</f>
        <v>3000</v>
      </c>
    </row>
    <row r="129" spans="1:6" ht="12.75">
      <c r="A129" s="7"/>
      <c r="B129" s="8" t="s">
        <v>272</v>
      </c>
      <c r="C129" s="20">
        <v>15</v>
      </c>
      <c r="D129" s="25">
        <v>135</v>
      </c>
      <c r="E129" s="19"/>
      <c r="F129" s="19">
        <f>C129*D129</f>
        <v>2025</v>
      </c>
    </row>
    <row r="130" spans="1:6" ht="12.75">
      <c r="A130" s="7"/>
      <c r="B130" s="8" t="s">
        <v>273</v>
      </c>
      <c r="C130" s="20">
        <v>3</v>
      </c>
      <c r="D130" s="25">
        <v>85</v>
      </c>
      <c r="E130" s="19"/>
      <c r="F130" s="19">
        <f>C130*D130</f>
        <v>255</v>
      </c>
    </row>
    <row r="131" spans="1:6" ht="12.75">
      <c r="A131" s="7"/>
      <c r="B131" s="8" t="s">
        <v>274</v>
      </c>
      <c r="C131" s="20">
        <v>2</v>
      </c>
      <c r="D131" s="25">
        <v>100</v>
      </c>
      <c r="E131" s="19"/>
      <c r="F131" s="19">
        <f>C131*D131</f>
        <v>200</v>
      </c>
    </row>
    <row r="132" spans="1:7" ht="12.75">
      <c r="A132" s="7"/>
      <c r="B132" s="8" t="s">
        <v>55</v>
      </c>
      <c r="C132" s="10">
        <v>3</v>
      </c>
      <c r="D132" s="10">
        <v>10</v>
      </c>
      <c r="E132" s="9"/>
      <c r="F132" s="9">
        <f>C132*D132</f>
        <v>30</v>
      </c>
      <c r="G132" t="s">
        <v>121</v>
      </c>
    </row>
    <row r="133" spans="1:6" ht="12.75">
      <c r="A133" s="2"/>
      <c r="B133" s="2" t="s">
        <v>135</v>
      </c>
      <c r="C133" s="10"/>
      <c r="D133" s="9"/>
      <c r="E133" s="9"/>
      <c r="F133" s="9">
        <f>F132+F128</f>
        <v>3030</v>
      </c>
    </row>
    <row r="134" spans="3:6" ht="12.75">
      <c r="C134" s="10" t="s">
        <v>1</v>
      </c>
      <c r="D134" s="9"/>
      <c r="E134" s="9"/>
      <c r="F134" s="9"/>
    </row>
    <row r="135" spans="1:6" ht="12.75">
      <c r="A135" s="2" t="s">
        <v>136</v>
      </c>
      <c r="B135" s="1"/>
      <c r="C135" s="10"/>
      <c r="D135" s="10"/>
      <c r="E135" s="9"/>
      <c r="F135" s="9"/>
    </row>
    <row r="136" spans="2:6" ht="12.75">
      <c r="B136" s="1" t="s">
        <v>27</v>
      </c>
      <c r="C136" s="10"/>
      <c r="D136" s="10"/>
      <c r="E136" s="9"/>
      <c r="F136" s="25">
        <v>104</v>
      </c>
    </row>
    <row r="137" spans="2:6" ht="12.75">
      <c r="B137" s="1" t="s">
        <v>28</v>
      </c>
      <c r="C137" s="10"/>
      <c r="D137" s="10"/>
      <c r="E137" s="9"/>
      <c r="F137" s="9"/>
    </row>
    <row r="138" spans="2:6" ht="12.75">
      <c r="B138" s="1" t="s">
        <v>58</v>
      </c>
      <c r="C138" s="10"/>
      <c r="D138" s="10"/>
      <c r="E138" s="9"/>
      <c r="F138" s="25">
        <v>400</v>
      </c>
    </row>
    <row r="139" spans="2:6" ht="12.75">
      <c r="B139" s="1" t="s">
        <v>59</v>
      </c>
      <c r="C139" s="10"/>
      <c r="D139" s="10"/>
      <c r="E139" s="9"/>
      <c r="F139" s="9"/>
    </row>
    <row r="140" spans="2:6" ht="12.75">
      <c r="B140" s="1" t="s">
        <v>61</v>
      </c>
      <c r="C140" s="10"/>
      <c r="D140" s="10"/>
      <c r="E140" s="9"/>
      <c r="F140" s="9">
        <f>IF(C128&gt;50,15*(C128-50),0)+IF(C128&gt;20,25*MIN((C128-20),30),0)+750</f>
        <v>875</v>
      </c>
    </row>
    <row r="141" spans="1:6" ht="12.75">
      <c r="A141" t="s">
        <v>1</v>
      </c>
      <c r="B141" s="1" t="s">
        <v>31</v>
      </c>
      <c r="C141" s="23">
        <f>C128+C129+C130+C131</f>
        <v>45</v>
      </c>
      <c r="D141" s="23">
        <v>12</v>
      </c>
      <c r="E141" s="9"/>
      <c r="F141" s="9">
        <f>C141*D141</f>
        <v>540</v>
      </c>
    </row>
    <row r="142" spans="2:7" ht="12.75">
      <c r="B142" s="1" t="s">
        <v>62</v>
      </c>
      <c r="C142" s="23">
        <f>C141+15</f>
        <v>60</v>
      </c>
      <c r="D142" s="23">
        <v>10</v>
      </c>
      <c r="E142" s="19"/>
      <c r="F142" s="19">
        <f>SUM(C142*D142)</f>
        <v>600</v>
      </c>
      <c r="G142" t="s">
        <v>266</v>
      </c>
    </row>
    <row r="143" spans="2:6" ht="12.75">
      <c r="B143" s="1" t="s">
        <v>52</v>
      </c>
      <c r="C143" s="10"/>
      <c r="D143" s="10"/>
      <c r="E143" s="9"/>
      <c r="F143" s="9">
        <f>E$492*G502</f>
        <v>508.7066541705717</v>
      </c>
    </row>
    <row r="144" spans="1:6" ht="12.75">
      <c r="A144" s="2"/>
      <c r="B144" s="2" t="s">
        <v>137</v>
      </c>
      <c r="C144" s="12"/>
      <c r="D144" s="9"/>
      <c r="E144" s="9"/>
      <c r="F144" s="9">
        <f>SUM(F136:F143)</f>
        <v>3027.7066541705717</v>
      </c>
    </row>
    <row r="145" spans="1:6" ht="12.75">
      <c r="A145" s="2"/>
      <c r="C145" s="10"/>
      <c r="D145" s="9"/>
      <c r="E145" s="9"/>
      <c r="F145" s="9"/>
    </row>
    <row r="146" spans="2:6" ht="12.75">
      <c r="B146" s="2" t="s">
        <v>138</v>
      </c>
      <c r="C146" s="10"/>
      <c r="D146" s="9"/>
      <c r="E146" s="9"/>
      <c r="F146" s="9">
        <f>SUM(F133-F144)</f>
        <v>2.29334582942829</v>
      </c>
    </row>
    <row r="147" spans="2:6" ht="12.75">
      <c r="B147" s="2"/>
      <c r="C147" s="10"/>
      <c r="D147" s="9"/>
      <c r="E147" s="9"/>
      <c r="F147" s="9"/>
    </row>
    <row r="148" spans="1:6" s="2" customFormat="1" ht="12.75">
      <c r="A148" s="2" t="s">
        <v>249</v>
      </c>
      <c r="B148" s="4"/>
      <c r="C148" s="2" t="s">
        <v>250</v>
      </c>
      <c r="D148" s="11"/>
      <c r="E148" s="11"/>
      <c r="F148" s="11"/>
    </row>
    <row r="149" spans="1:7" s="2" customFormat="1" ht="12.75">
      <c r="A149" s="7"/>
      <c r="B149" s="8" t="s">
        <v>271</v>
      </c>
      <c r="C149" s="20">
        <v>35</v>
      </c>
      <c r="D149" s="25">
        <v>120</v>
      </c>
      <c r="E149" s="19"/>
      <c r="F149" s="19">
        <f>C149*D149</f>
        <v>4200</v>
      </c>
      <c r="G149"/>
    </row>
    <row r="150" spans="1:7" s="2" customFormat="1" ht="12.75">
      <c r="A150" s="7"/>
      <c r="B150" s="8" t="s">
        <v>272</v>
      </c>
      <c r="C150" s="20">
        <v>20</v>
      </c>
      <c r="D150" s="25">
        <v>135</v>
      </c>
      <c r="E150" s="19"/>
      <c r="F150" s="19">
        <f>C150*D150</f>
        <v>2700</v>
      </c>
      <c r="G150"/>
    </row>
    <row r="151" spans="1:7" s="2" customFormat="1" ht="12.75">
      <c r="A151" s="7"/>
      <c r="B151" s="8" t="s">
        <v>273</v>
      </c>
      <c r="C151" s="20">
        <v>15</v>
      </c>
      <c r="D151" s="25">
        <v>85</v>
      </c>
      <c r="E151" s="19"/>
      <c r="F151" s="19">
        <f>C151*D151</f>
        <v>1275</v>
      </c>
      <c r="G151" t="s">
        <v>1</v>
      </c>
    </row>
    <row r="152" spans="1:7" s="2" customFormat="1" ht="12.75">
      <c r="A152" s="7"/>
      <c r="B152" s="8" t="s">
        <v>274</v>
      </c>
      <c r="C152" s="20">
        <v>10</v>
      </c>
      <c r="D152" s="25">
        <v>100</v>
      </c>
      <c r="E152" s="19"/>
      <c r="F152" s="19">
        <f>C152*D152</f>
        <v>1000</v>
      </c>
      <c r="G152"/>
    </row>
    <row r="153" spans="1:7" s="2" customFormat="1" ht="12.75">
      <c r="A153" s="7"/>
      <c r="B153" s="8" t="s">
        <v>55</v>
      </c>
      <c r="C153" s="10">
        <v>3</v>
      </c>
      <c r="D153" s="9">
        <v>10</v>
      </c>
      <c r="E153" s="9"/>
      <c r="F153" s="9">
        <f>C153*D153</f>
        <v>30</v>
      </c>
      <c r="G153" t="s">
        <v>121</v>
      </c>
    </row>
    <row r="154" spans="2:7" s="2" customFormat="1" ht="12.75">
      <c r="B154" s="2" t="s">
        <v>135</v>
      </c>
      <c r="C154" s="10"/>
      <c r="D154" s="9"/>
      <c r="E154" s="9"/>
      <c r="F154" s="9">
        <f>F153+F149</f>
        <v>4230</v>
      </c>
      <c r="G154"/>
    </row>
    <row r="155" spans="1:7" s="2" customFormat="1" ht="12.75">
      <c r="A155"/>
      <c r="B155"/>
      <c r="C155" s="10"/>
      <c r="D155" s="9"/>
      <c r="E155" s="9"/>
      <c r="F155" s="9"/>
      <c r="G155"/>
    </row>
    <row r="156" spans="1:7" s="2" customFormat="1" ht="12.75">
      <c r="A156" s="2" t="s">
        <v>251</v>
      </c>
      <c r="B156" s="1"/>
      <c r="C156" s="10"/>
      <c r="D156" s="10"/>
      <c r="E156" s="9"/>
      <c r="F156" s="9"/>
      <c r="G156"/>
    </row>
    <row r="157" spans="2:6" ht="12.75">
      <c r="B157" s="1" t="s">
        <v>27</v>
      </c>
      <c r="C157" s="10"/>
      <c r="D157" s="10"/>
      <c r="E157" s="9"/>
      <c r="F157" s="25">
        <v>138</v>
      </c>
    </row>
    <row r="158" spans="2:6" ht="12.75">
      <c r="B158" s="1" t="s">
        <v>28</v>
      </c>
      <c r="C158" s="10"/>
      <c r="D158" s="10"/>
      <c r="E158" s="9"/>
      <c r="F158" s="9"/>
    </row>
    <row r="159" spans="2:6" ht="12.75">
      <c r="B159" s="1" t="s">
        <v>58</v>
      </c>
      <c r="C159" s="10"/>
      <c r="D159" s="10"/>
      <c r="E159" s="9"/>
      <c r="F159" s="25">
        <v>400</v>
      </c>
    </row>
    <row r="160" spans="2:6" ht="12.75">
      <c r="B160" s="1" t="s">
        <v>59</v>
      </c>
      <c r="C160" s="10"/>
      <c r="D160" s="10"/>
      <c r="E160" s="9"/>
      <c r="F160" s="9"/>
    </row>
    <row r="161" spans="2:6" ht="12.75">
      <c r="B161" s="1" t="s">
        <v>61</v>
      </c>
      <c r="C161" s="10"/>
      <c r="D161" s="10"/>
      <c r="E161" s="9"/>
      <c r="F161" s="9">
        <f>IF(C149&gt;50,15*(C149-50),0)+IF(C149&gt;20,25*MIN((C149-20),30),0)+750</f>
        <v>1125</v>
      </c>
    </row>
    <row r="162" spans="1:6" ht="12.75">
      <c r="A162" t="s">
        <v>1</v>
      </c>
      <c r="B162" s="1" t="s">
        <v>31</v>
      </c>
      <c r="C162" s="23">
        <f>C149+C150+C151+C152</f>
        <v>80</v>
      </c>
      <c r="D162" s="23">
        <v>12</v>
      </c>
      <c r="E162" s="9"/>
      <c r="F162" s="9">
        <f>C162*D162</f>
        <v>960</v>
      </c>
    </row>
    <row r="163" spans="2:7" ht="12.75">
      <c r="B163" s="1" t="s">
        <v>62</v>
      </c>
      <c r="C163" s="23">
        <f>C162+15</f>
        <v>95</v>
      </c>
      <c r="D163" s="23">
        <v>10</v>
      </c>
      <c r="E163" s="19"/>
      <c r="F163" s="19">
        <f>SUM(C163*D163)</f>
        <v>950</v>
      </c>
      <c r="G163" t="s">
        <v>266</v>
      </c>
    </row>
    <row r="164" spans="2:6" ht="12.75">
      <c r="B164" s="1" t="s">
        <v>52</v>
      </c>
      <c r="C164" s="23"/>
      <c r="D164" s="23"/>
      <c r="E164" s="9"/>
      <c r="F164" s="9">
        <f>E$492*G503</f>
        <v>904.3673851921275</v>
      </c>
    </row>
    <row r="165" spans="1:6" ht="12.75">
      <c r="A165" s="2"/>
      <c r="B165" s="2" t="s">
        <v>252</v>
      </c>
      <c r="C165" s="12"/>
      <c r="D165" s="9"/>
      <c r="E165" s="9"/>
      <c r="F165" s="9">
        <f>SUM(F157:F164)</f>
        <v>4477.367385192128</v>
      </c>
    </row>
    <row r="166" spans="1:6" ht="12.75">
      <c r="A166" s="2"/>
      <c r="C166" s="10"/>
      <c r="D166" s="9"/>
      <c r="E166" s="9"/>
      <c r="F166" s="9"/>
    </row>
    <row r="167" spans="2:6" ht="12.75">
      <c r="B167" s="2" t="s">
        <v>253</v>
      </c>
      <c r="C167" s="10"/>
      <c r="D167" s="9"/>
      <c r="E167" s="9"/>
      <c r="F167" s="9">
        <f>SUM(F154-F165)</f>
        <v>-247.36738519212759</v>
      </c>
    </row>
    <row r="168" spans="1:7" s="2" customFormat="1" ht="12.75">
      <c r="A168"/>
      <c r="B168" s="2" t="s">
        <v>1</v>
      </c>
      <c r="C168" s="10"/>
      <c r="D168" s="9"/>
      <c r="E168" s="9"/>
      <c r="F168" s="9"/>
      <c r="G168"/>
    </row>
    <row r="169" spans="1:6" s="2" customFormat="1" ht="13.5" customHeight="1">
      <c r="A169" s="2" t="s">
        <v>63</v>
      </c>
      <c r="B169" s="4"/>
      <c r="C169" s="2" t="s">
        <v>231</v>
      </c>
      <c r="D169" s="12"/>
      <c r="E169" s="12"/>
      <c r="F169" s="11"/>
    </row>
    <row r="170" spans="1:6" s="2" customFormat="1" ht="12.75">
      <c r="A170" s="2" t="s">
        <v>205</v>
      </c>
      <c r="B170" s="8" t="s">
        <v>286</v>
      </c>
      <c r="C170" s="21">
        <v>20</v>
      </c>
      <c r="D170" s="21">
        <v>100</v>
      </c>
      <c r="E170" s="19">
        <f>SUM(C170*D170)</f>
        <v>2000</v>
      </c>
      <c r="F170" s="11"/>
    </row>
    <row r="171" spans="2:6" s="2" customFormat="1" ht="12.75">
      <c r="B171" s="8" t="s">
        <v>272</v>
      </c>
      <c r="C171" s="21">
        <v>10</v>
      </c>
      <c r="D171" s="21">
        <v>125</v>
      </c>
      <c r="E171" s="19">
        <f>SUM(C171*D171)</f>
        <v>1250</v>
      </c>
      <c r="F171" s="11"/>
    </row>
    <row r="172" spans="2:6" s="2" customFormat="1" ht="12.75">
      <c r="B172" s="8" t="s">
        <v>273</v>
      </c>
      <c r="C172" s="21">
        <v>5</v>
      </c>
      <c r="D172" s="21">
        <v>75</v>
      </c>
      <c r="E172" s="19">
        <f>SUM(C172*D172)</f>
        <v>375</v>
      </c>
      <c r="F172" s="11"/>
    </row>
    <row r="173" spans="2:6" s="2" customFormat="1" ht="12.75">
      <c r="B173" s="8" t="s">
        <v>274</v>
      </c>
      <c r="C173" s="21">
        <v>0</v>
      </c>
      <c r="D173" s="21">
        <v>90</v>
      </c>
      <c r="E173" s="19">
        <f>SUM(C173*D173)</f>
        <v>0</v>
      </c>
      <c r="F173" s="11"/>
    </row>
    <row r="174" spans="2:7" s="2" customFormat="1" ht="12.75">
      <c r="B174" s="8" t="s">
        <v>64</v>
      </c>
      <c r="C174" s="10">
        <v>7</v>
      </c>
      <c r="D174" s="10">
        <v>25</v>
      </c>
      <c r="E174" s="9">
        <f>SUM(C174*D174)</f>
        <v>175</v>
      </c>
      <c r="F174" s="11"/>
      <c r="G174" s="7" t="s">
        <v>122</v>
      </c>
    </row>
    <row r="175" spans="2:6" s="2" customFormat="1" ht="12.75">
      <c r="B175" s="8" t="s">
        <v>65</v>
      </c>
      <c r="C175" s="12"/>
      <c r="D175" s="12"/>
      <c r="E175" s="12"/>
      <c r="F175" s="11"/>
    </row>
    <row r="176" spans="2:6" s="2" customFormat="1" ht="12.75">
      <c r="B176" s="2" t="s">
        <v>66</v>
      </c>
      <c r="C176" s="12"/>
      <c r="D176" s="12"/>
      <c r="E176" s="13">
        <f>SUM(E170:E175)</f>
        <v>3800</v>
      </c>
      <c r="F176" s="11"/>
    </row>
    <row r="177" spans="1:6" s="2" customFormat="1" ht="12.75">
      <c r="A177" s="2" t="s">
        <v>67</v>
      </c>
      <c r="B177" s="4"/>
      <c r="C177" s="12"/>
      <c r="D177" s="12"/>
      <c r="E177" s="12"/>
      <c r="F177" s="11"/>
    </row>
    <row r="178" spans="1:7" s="2" customFormat="1" ht="12.75">
      <c r="A178"/>
      <c r="B178" s="1" t="s">
        <v>27</v>
      </c>
      <c r="C178" s="10"/>
      <c r="D178" s="10"/>
      <c r="E178" s="10"/>
      <c r="F178" s="25">
        <v>276</v>
      </c>
      <c r="G178"/>
    </row>
    <row r="179" spans="1:7" s="2" customFormat="1" ht="12.75">
      <c r="A179"/>
      <c r="B179" s="1" t="s">
        <v>28</v>
      </c>
      <c r="C179" s="10"/>
      <c r="D179" s="10"/>
      <c r="E179" s="10"/>
      <c r="F179" s="9"/>
      <c r="G179"/>
    </row>
    <row r="180" spans="1:7" s="2" customFormat="1" ht="12.75">
      <c r="A180"/>
      <c r="B180" s="1" t="s">
        <v>58</v>
      </c>
      <c r="C180" s="10"/>
      <c r="D180" s="10"/>
      <c r="E180" s="10"/>
      <c r="F180" s="25">
        <v>600</v>
      </c>
      <c r="G180"/>
    </row>
    <row r="181" spans="2:6" ht="12.75">
      <c r="B181" s="1" t="s">
        <v>59</v>
      </c>
      <c r="C181" s="10"/>
      <c r="D181" s="10"/>
      <c r="E181" s="10"/>
      <c r="F181" s="9"/>
    </row>
    <row r="182" spans="2:6" ht="12.75">
      <c r="B182" s="1" t="s">
        <v>68</v>
      </c>
      <c r="C182" s="10"/>
      <c r="D182" s="10"/>
      <c r="E182" s="10"/>
      <c r="F182" s="9">
        <f>SUM(C182*D182)</f>
        <v>0</v>
      </c>
    </row>
    <row r="183" spans="2:6" ht="12.75">
      <c r="B183" s="1" t="s">
        <v>69</v>
      </c>
      <c r="C183" s="10"/>
      <c r="D183" s="10"/>
      <c r="E183" s="10"/>
      <c r="F183" s="9"/>
    </row>
    <row r="184" spans="2:6" ht="12.75">
      <c r="B184" s="1" t="s">
        <v>70</v>
      </c>
      <c r="C184" s="10"/>
      <c r="D184" s="10"/>
      <c r="E184" s="10"/>
      <c r="F184" s="9"/>
    </row>
    <row r="185" spans="2:7" ht="12.75">
      <c r="B185" s="1" t="s">
        <v>71</v>
      </c>
      <c r="C185" s="10"/>
      <c r="D185" s="10"/>
      <c r="E185" s="10"/>
      <c r="F185" s="9"/>
      <c r="G185" t="s">
        <v>120</v>
      </c>
    </row>
    <row r="186" spans="2:7" ht="12.75">
      <c r="B186" s="1" t="s">
        <v>74</v>
      </c>
      <c r="C186" s="23">
        <v>70</v>
      </c>
      <c r="D186" s="23">
        <v>15.1</v>
      </c>
      <c r="E186" s="20"/>
      <c r="F186" s="19">
        <f>C186*D186</f>
        <v>1057</v>
      </c>
      <c r="G186" s="20" t="s">
        <v>267</v>
      </c>
    </row>
    <row r="187" spans="2:6" ht="12.75">
      <c r="B187" s="1" t="s">
        <v>72</v>
      </c>
      <c r="C187" s="23">
        <f>C170+C171+C172+C173</f>
        <v>35</v>
      </c>
      <c r="D187" s="23">
        <v>24</v>
      </c>
      <c r="E187" s="10"/>
      <c r="F187" s="9">
        <f>SUM(C187*D187)</f>
        <v>840</v>
      </c>
    </row>
    <row r="188" spans="2:6" ht="12.75">
      <c r="B188" s="1" t="s">
        <v>52</v>
      </c>
      <c r="C188" s="10"/>
      <c r="D188" s="10"/>
      <c r="E188" s="10"/>
      <c r="F188" s="9">
        <f>E$492*G504</f>
        <v>791.3214620431115</v>
      </c>
    </row>
    <row r="189" spans="1:7" ht="12.75">
      <c r="A189" s="2"/>
      <c r="B189" s="2" t="s">
        <v>73</v>
      </c>
      <c r="C189" s="12"/>
      <c r="D189" s="12"/>
      <c r="E189" s="12"/>
      <c r="F189" s="9">
        <f>SUM(F178:F188)</f>
        <v>3564.3214620431118</v>
      </c>
      <c r="G189" s="2"/>
    </row>
    <row r="190" spans="1:7" ht="12.75">
      <c r="A190" s="2"/>
      <c r="B190" s="2"/>
      <c r="C190" s="12"/>
      <c r="D190" s="12"/>
      <c r="E190" s="12"/>
      <c r="F190" s="11"/>
      <c r="G190" s="2"/>
    </row>
    <row r="191" spans="1:7" ht="12.75">
      <c r="A191" s="2"/>
      <c r="B191" s="2" t="s">
        <v>106</v>
      </c>
      <c r="C191" s="12"/>
      <c r="D191" s="12"/>
      <c r="E191" s="12"/>
      <c r="F191" s="11">
        <f>SUM(E176-F189)</f>
        <v>235.67853795688825</v>
      </c>
      <c r="G191" s="2"/>
    </row>
    <row r="192" spans="3:6" s="2" customFormat="1" ht="12.75">
      <c r="C192" s="12"/>
      <c r="D192" s="12"/>
      <c r="E192" s="12"/>
      <c r="F192" s="11"/>
    </row>
    <row r="193" spans="1:6" s="2" customFormat="1" ht="13.5" customHeight="1">
      <c r="A193" s="2" t="s">
        <v>139</v>
      </c>
      <c r="B193" s="4"/>
      <c r="C193" s="2" t="s">
        <v>232</v>
      </c>
      <c r="D193" s="12"/>
      <c r="E193" s="12"/>
      <c r="F193" s="11"/>
    </row>
    <row r="194" spans="1:6" s="2" customFormat="1" ht="12.75">
      <c r="A194" s="2" t="s">
        <v>204</v>
      </c>
      <c r="B194" s="8" t="s">
        <v>285</v>
      </c>
      <c r="C194" s="21">
        <v>15</v>
      </c>
      <c r="D194" s="21">
        <v>100</v>
      </c>
      <c r="E194" s="19">
        <f>SUM(C194*D194)</f>
        <v>1500</v>
      </c>
      <c r="F194" s="11"/>
    </row>
    <row r="195" spans="2:6" s="2" customFormat="1" ht="12.75">
      <c r="B195" s="8" t="s">
        <v>272</v>
      </c>
      <c r="C195" s="21">
        <v>10</v>
      </c>
      <c r="D195" s="21">
        <v>125</v>
      </c>
      <c r="E195" s="19">
        <f>SUM(C195*D195)</f>
        <v>1250</v>
      </c>
      <c r="F195" s="11"/>
    </row>
    <row r="196" spans="2:6" s="2" customFormat="1" ht="12.75">
      <c r="B196" s="8" t="s">
        <v>273</v>
      </c>
      <c r="C196" s="21">
        <v>4</v>
      </c>
      <c r="D196" s="21">
        <v>75</v>
      </c>
      <c r="E196" s="19">
        <f>SUM(C196*D196)</f>
        <v>300</v>
      </c>
      <c r="F196" s="11"/>
    </row>
    <row r="197" spans="2:6" s="2" customFormat="1" ht="12.75">
      <c r="B197" s="8" t="s">
        <v>274</v>
      </c>
      <c r="C197" s="21">
        <v>1</v>
      </c>
      <c r="D197" s="21">
        <v>90</v>
      </c>
      <c r="E197" s="19">
        <f>SUM(C197*D197)</f>
        <v>90</v>
      </c>
      <c r="F197" s="11"/>
    </row>
    <row r="198" spans="1:7" ht="12.75">
      <c r="A198" s="2"/>
      <c r="B198" s="8" t="s">
        <v>226</v>
      </c>
      <c r="C198" s="10">
        <v>7</v>
      </c>
      <c r="D198" s="10">
        <v>25</v>
      </c>
      <c r="E198" s="9">
        <f>SUM(C198*D198)</f>
        <v>175</v>
      </c>
      <c r="F198" s="11"/>
      <c r="G198" s="7" t="s">
        <v>122</v>
      </c>
    </row>
    <row r="199" spans="2:6" s="2" customFormat="1" ht="12.75">
      <c r="B199" s="8" t="s">
        <v>65</v>
      </c>
      <c r="C199" s="12"/>
      <c r="D199" s="12"/>
      <c r="E199" s="12"/>
      <c r="F199" s="11"/>
    </row>
    <row r="200" spans="2:6" s="2" customFormat="1" ht="12.75">
      <c r="B200" s="2" t="s">
        <v>141</v>
      </c>
      <c r="C200" s="12"/>
      <c r="D200" s="12"/>
      <c r="E200" s="13">
        <f>SUM(E194:E199)</f>
        <v>3315</v>
      </c>
      <c r="F200" s="11"/>
    </row>
    <row r="201" spans="1:6" s="2" customFormat="1" ht="12.75">
      <c r="A201" s="2" t="s">
        <v>140</v>
      </c>
      <c r="B201" s="4"/>
      <c r="C201" s="12"/>
      <c r="D201" s="12"/>
      <c r="E201" s="12"/>
      <c r="F201" s="11"/>
    </row>
    <row r="202" spans="1:7" s="2" customFormat="1" ht="12.75">
      <c r="A202"/>
      <c r="B202" s="1" t="s">
        <v>27</v>
      </c>
      <c r="C202" s="10"/>
      <c r="D202" s="10"/>
      <c r="E202" s="10"/>
      <c r="F202" s="25">
        <v>126</v>
      </c>
      <c r="G202"/>
    </row>
    <row r="203" spans="1:7" s="2" customFormat="1" ht="12.75">
      <c r="A203"/>
      <c r="B203" s="1" t="s">
        <v>28</v>
      </c>
      <c r="C203" s="10"/>
      <c r="D203" s="10"/>
      <c r="E203" s="10"/>
      <c r="F203" s="9"/>
      <c r="G203"/>
    </row>
    <row r="204" spans="1:7" s="2" customFormat="1" ht="12.75">
      <c r="A204"/>
      <c r="B204" s="1" t="s">
        <v>58</v>
      </c>
      <c r="C204" s="10"/>
      <c r="D204" s="10"/>
      <c r="E204" s="10"/>
      <c r="F204" s="25">
        <v>600</v>
      </c>
      <c r="G204"/>
    </row>
    <row r="205" spans="2:6" ht="12.75">
      <c r="B205" s="1" t="s">
        <v>59</v>
      </c>
      <c r="C205" s="10"/>
      <c r="D205" s="10"/>
      <c r="E205" s="10"/>
      <c r="F205" s="9"/>
    </row>
    <row r="206" spans="2:6" ht="12.75">
      <c r="B206" s="1" t="s">
        <v>68</v>
      </c>
      <c r="C206" s="10"/>
      <c r="D206" s="10"/>
      <c r="E206" s="10"/>
      <c r="F206" s="9">
        <f>SUM(C206*D206)</f>
        <v>0</v>
      </c>
    </row>
    <row r="207" spans="2:6" ht="12.75">
      <c r="B207" s="1" t="s">
        <v>69</v>
      </c>
      <c r="C207" s="10"/>
      <c r="D207" s="10"/>
      <c r="E207" s="10"/>
      <c r="F207" s="9"/>
    </row>
    <row r="208" spans="2:6" ht="12.75">
      <c r="B208" s="1" t="s">
        <v>70</v>
      </c>
      <c r="C208" s="10"/>
      <c r="D208" s="10"/>
      <c r="E208" s="10"/>
      <c r="F208" s="9"/>
    </row>
    <row r="209" spans="2:7" ht="12.75">
      <c r="B209" s="1" t="s">
        <v>71</v>
      </c>
      <c r="C209" s="10"/>
      <c r="D209" s="10"/>
      <c r="E209" s="10"/>
      <c r="F209" s="9"/>
      <c r="G209" t="s">
        <v>120</v>
      </c>
    </row>
    <row r="210" spans="2:7" ht="12.75">
      <c r="B210" s="1" t="s">
        <v>227</v>
      </c>
      <c r="C210" s="20">
        <v>55</v>
      </c>
      <c r="D210" s="20">
        <v>15.1</v>
      </c>
      <c r="E210" s="20"/>
      <c r="F210" s="19">
        <f>C210*D210</f>
        <v>830.5</v>
      </c>
      <c r="G210" s="20" t="s">
        <v>267</v>
      </c>
    </row>
    <row r="211" spans="2:6" ht="12.75">
      <c r="B211" s="1" t="s">
        <v>72</v>
      </c>
      <c r="C211" s="23">
        <f>C194+C195+C196+C197</f>
        <v>30</v>
      </c>
      <c r="D211" s="10">
        <v>24</v>
      </c>
      <c r="E211" s="10"/>
      <c r="F211" s="9">
        <f>SUM(C211*D211)</f>
        <v>720</v>
      </c>
    </row>
    <row r="212" spans="2:6" ht="12.75">
      <c r="B212" s="1" t="s">
        <v>52</v>
      </c>
      <c r="C212" s="10"/>
      <c r="D212" s="10"/>
      <c r="E212" s="10"/>
      <c r="F212" s="9">
        <f>E$492*G505</f>
        <v>678.2755388940956</v>
      </c>
    </row>
    <row r="213" spans="1:7" ht="12.75">
      <c r="A213" s="2"/>
      <c r="B213" s="2" t="s">
        <v>142</v>
      </c>
      <c r="C213" s="12"/>
      <c r="D213" s="12"/>
      <c r="E213" s="12"/>
      <c r="F213" s="9">
        <f>SUM(F202:F212)</f>
        <v>2954.7755388940955</v>
      </c>
      <c r="G213" s="2"/>
    </row>
    <row r="214" spans="1:7" ht="12.75">
      <c r="A214" s="2"/>
      <c r="B214" s="2"/>
      <c r="C214" s="12"/>
      <c r="D214" s="12"/>
      <c r="E214" s="12"/>
      <c r="F214" s="11"/>
      <c r="G214" s="2"/>
    </row>
    <row r="215" spans="1:7" ht="12.75">
      <c r="A215" s="2"/>
      <c r="B215" s="2" t="s">
        <v>143</v>
      </c>
      <c r="C215" s="12"/>
      <c r="D215" s="12"/>
      <c r="E215" s="12"/>
      <c r="F215" s="11">
        <f>SUM(E200-F213)</f>
        <v>360.22446110590454</v>
      </c>
      <c r="G215" s="2"/>
    </row>
    <row r="216" spans="1:7" s="2" customFormat="1" ht="12.75">
      <c r="A216"/>
      <c r="B216"/>
      <c r="C216" s="10"/>
      <c r="D216" s="9"/>
      <c r="E216" s="9"/>
      <c r="F216" s="9"/>
      <c r="G216"/>
    </row>
    <row r="217" spans="1:6" s="2" customFormat="1" ht="13.5" customHeight="1">
      <c r="A217" s="2" t="s">
        <v>144</v>
      </c>
      <c r="B217" s="4"/>
      <c r="C217" s="2" t="s">
        <v>233</v>
      </c>
      <c r="D217" s="12"/>
      <c r="E217" s="12"/>
      <c r="F217" s="11"/>
    </row>
    <row r="218" spans="1:6" s="2" customFormat="1" ht="12.75">
      <c r="A218" s="2" t="s">
        <v>203</v>
      </c>
      <c r="B218" s="8" t="s">
        <v>284</v>
      </c>
      <c r="C218" s="21">
        <v>35</v>
      </c>
      <c r="D218" s="21">
        <v>100</v>
      </c>
      <c r="E218" s="19">
        <f>SUM(C218*D218)</f>
        <v>3500</v>
      </c>
      <c r="F218" s="11"/>
    </row>
    <row r="219" spans="2:6" s="2" customFormat="1" ht="12.75">
      <c r="B219" s="8" t="s">
        <v>272</v>
      </c>
      <c r="C219" s="21">
        <v>25</v>
      </c>
      <c r="D219" s="21">
        <v>125</v>
      </c>
      <c r="E219" s="19">
        <f>SUM(C219*D219)</f>
        <v>3125</v>
      </c>
      <c r="F219" s="11"/>
    </row>
    <row r="220" spans="2:6" s="2" customFormat="1" ht="12.75">
      <c r="B220" s="8" t="s">
        <v>273</v>
      </c>
      <c r="C220" s="21">
        <v>7</v>
      </c>
      <c r="D220" s="21">
        <v>75</v>
      </c>
      <c r="E220" s="19">
        <f>SUM(C220*D220)</f>
        <v>525</v>
      </c>
      <c r="F220" s="11"/>
    </row>
    <row r="221" spans="2:6" s="2" customFormat="1" ht="12.75">
      <c r="B221" s="8" t="s">
        <v>274</v>
      </c>
      <c r="C221" s="21">
        <v>3</v>
      </c>
      <c r="D221" s="21">
        <v>90</v>
      </c>
      <c r="E221" s="19">
        <f>SUM(C221*D221)</f>
        <v>270</v>
      </c>
      <c r="F221" s="11"/>
    </row>
    <row r="222" spans="2:7" s="2" customFormat="1" ht="12.75">
      <c r="B222" s="8" t="s">
        <v>224</v>
      </c>
      <c r="C222" s="10">
        <v>7</v>
      </c>
      <c r="D222" s="10">
        <v>25</v>
      </c>
      <c r="E222" s="9">
        <f>SUM(C222*D222)</f>
        <v>175</v>
      </c>
      <c r="F222" s="11"/>
      <c r="G222" s="7" t="s">
        <v>122</v>
      </c>
    </row>
    <row r="223" spans="2:6" s="2" customFormat="1" ht="12.75">
      <c r="B223" s="8" t="s">
        <v>65</v>
      </c>
      <c r="C223" s="12"/>
      <c r="D223" s="12"/>
      <c r="E223" s="12"/>
      <c r="F223" s="11"/>
    </row>
    <row r="224" spans="2:6" s="2" customFormat="1" ht="12.75">
      <c r="B224" s="2" t="s">
        <v>145</v>
      </c>
      <c r="C224" s="12"/>
      <c r="D224" s="12"/>
      <c r="E224" s="13">
        <f>SUM(E218:E223)</f>
        <v>7595</v>
      </c>
      <c r="F224" s="11"/>
    </row>
    <row r="225" spans="1:6" s="2" customFormat="1" ht="12.75">
      <c r="A225" s="2" t="s">
        <v>146</v>
      </c>
      <c r="B225" s="4"/>
      <c r="C225" s="12"/>
      <c r="D225" s="12"/>
      <c r="E225" s="12"/>
      <c r="F225" s="11"/>
    </row>
    <row r="226" spans="1:7" s="2" customFormat="1" ht="12.75">
      <c r="A226"/>
      <c r="B226" s="1" t="s">
        <v>27</v>
      </c>
      <c r="C226" s="10"/>
      <c r="D226" s="10"/>
      <c r="E226" s="10"/>
      <c r="F226" s="25">
        <v>276</v>
      </c>
      <c r="G226"/>
    </row>
    <row r="227" spans="1:7" s="2" customFormat="1" ht="12.75">
      <c r="A227"/>
      <c r="B227" s="1" t="s">
        <v>28</v>
      </c>
      <c r="C227" s="10"/>
      <c r="D227" s="10"/>
      <c r="E227" s="10"/>
      <c r="F227" s="9"/>
      <c r="G227"/>
    </row>
    <row r="228" spans="1:7" s="2" customFormat="1" ht="12.75">
      <c r="A228"/>
      <c r="B228" s="1" t="s">
        <v>58</v>
      </c>
      <c r="C228" s="10"/>
      <c r="D228" s="10"/>
      <c r="E228" s="10"/>
      <c r="F228" s="25">
        <v>600</v>
      </c>
      <c r="G228"/>
    </row>
    <row r="229" spans="1:7" s="2" customFormat="1" ht="12.75">
      <c r="A229"/>
      <c r="B229" s="1" t="s">
        <v>59</v>
      </c>
      <c r="C229" s="10"/>
      <c r="D229" s="10"/>
      <c r="E229" s="10"/>
      <c r="F229" s="9"/>
      <c r="G229"/>
    </row>
    <row r="230" spans="2:6" ht="12.75">
      <c r="B230" s="1" t="s">
        <v>68</v>
      </c>
      <c r="C230" s="10"/>
      <c r="D230" s="10"/>
      <c r="E230" s="10"/>
      <c r="F230" s="9">
        <f>SUM(C230*D230)</f>
        <v>0</v>
      </c>
    </row>
    <row r="231" spans="2:6" ht="12.75">
      <c r="B231" s="1" t="s">
        <v>69</v>
      </c>
      <c r="C231" s="10"/>
      <c r="D231" s="10"/>
      <c r="E231" s="10"/>
      <c r="F231" s="9"/>
    </row>
    <row r="232" spans="2:6" ht="12.75">
      <c r="B232" s="1" t="s">
        <v>70</v>
      </c>
      <c r="C232" s="10"/>
      <c r="D232" s="10"/>
      <c r="E232" s="10"/>
      <c r="F232" s="9"/>
    </row>
    <row r="233" spans="2:7" ht="12.75">
      <c r="B233" s="1" t="s">
        <v>71</v>
      </c>
      <c r="C233" s="10"/>
      <c r="D233" s="10"/>
      <c r="E233" s="10"/>
      <c r="F233" s="9"/>
      <c r="G233" t="s">
        <v>120</v>
      </c>
    </row>
    <row r="234" spans="2:7" ht="12.75">
      <c r="B234" s="1" t="s">
        <v>225</v>
      </c>
      <c r="C234" s="23">
        <v>95</v>
      </c>
      <c r="D234" s="23">
        <v>15.1</v>
      </c>
      <c r="E234" s="20"/>
      <c r="F234" s="19">
        <f>C234*D234</f>
        <v>1434.5</v>
      </c>
      <c r="G234" s="20" t="s">
        <v>267</v>
      </c>
    </row>
    <row r="235" spans="2:6" ht="12.75">
      <c r="B235" s="1" t="s">
        <v>72</v>
      </c>
      <c r="C235" s="23">
        <f>C218+C219+C220+C221</f>
        <v>70</v>
      </c>
      <c r="D235" s="23">
        <v>24</v>
      </c>
      <c r="E235" s="10"/>
      <c r="F235" s="9">
        <f>SUM(C235*D235)</f>
        <v>1680</v>
      </c>
    </row>
    <row r="236" spans="2:6" ht="12.75">
      <c r="B236" s="1" t="s">
        <v>52</v>
      </c>
      <c r="C236" s="10"/>
      <c r="D236" s="10"/>
      <c r="E236" s="10"/>
      <c r="F236" s="9">
        <f>E$492*G506</f>
        <v>1582.642924086223</v>
      </c>
    </row>
    <row r="237" spans="1:7" ht="12.75">
      <c r="A237" s="2"/>
      <c r="B237" s="2" t="s">
        <v>147</v>
      </c>
      <c r="C237" s="12"/>
      <c r="D237" s="12"/>
      <c r="E237" s="12"/>
      <c r="F237" s="9">
        <f>SUM(F226:F236)</f>
        <v>5573.1429240862235</v>
      </c>
      <c r="G237" s="2"/>
    </row>
    <row r="238" spans="1:7" ht="12.75">
      <c r="A238" s="2"/>
      <c r="B238" s="2"/>
      <c r="C238" s="12"/>
      <c r="D238" s="12"/>
      <c r="E238" s="12"/>
      <c r="F238" s="11"/>
      <c r="G238" s="2"/>
    </row>
    <row r="239" spans="1:7" ht="12.75">
      <c r="A239" s="2"/>
      <c r="B239" s="2" t="s">
        <v>148</v>
      </c>
      <c r="C239" s="12"/>
      <c r="D239" s="12"/>
      <c r="E239" s="12"/>
      <c r="F239" s="11">
        <f>SUM(E224-F237)</f>
        <v>2021.8570759137765</v>
      </c>
      <c r="G239" s="2"/>
    </row>
    <row r="240" spans="1:7" ht="12.75">
      <c r="A240" s="2"/>
      <c r="B240" s="2"/>
      <c r="C240" s="12"/>
      <c r="D240" s="12"/>
      <c r="E240" s="12"/>
      <c r="F240" s="11"/>
      <c r="G240" s="2"/>
    </row>
    <row r="241" spans="1:6" s="2" customFormat="1" ht="12.75">
      <c r="A241" s="2" t="s">
        <v>149</v>
      </c>
      <c r="B241" s="4"/>
      <c r="C241" s="2" t="s">
        <v>234</v>
      </c>
      <c r="D241" s="12"/>
      <c r="E241" s="12"/>
      <c r="F241" s="11"/>
    </row>
    <row r="242" spans="1:6" s="2" customFormat="1" ht="13.5" customHeight="1">
      <c r="A242" s="2" t="s">
        <v>202</v>
      </c>
      <c r="B242" s="8" t="s">
        <v>283</v>
      </c>
      <c r="C242" s="21">
        <v>15</v>
      </c>
      <c r="D242" s="21">
        <v>100</v>
      </c>
      <c r="E242" s="19">
        <f>SUM(C242*D242)</f>
        <v>1500</v>
      </c>
      <c r="F242" s="11"/>
    </row>
    <row r="243" spans="2:6" s="2" customFormat="1" ht="12.75">
      <c r="B243" s="8" t="s">
        <v>272</v>
      </c>
      <c r="C243" s="21">
        <v>10</v>
      </c>
      <c r="D243" s="21">
        <v>125</v>
      </c>
      <c r="E243" s="19">
        <f>SUM(C243*D243)</f>
        <v>1250</v>
      </c>
      <c r="F243" s="11"/>
    </row>
    <row r="244" spans="2:6" s="2" customFormat="1" ht="12.75">
      <c r="B244" s="8" t="s">
        <v>273</v>
      </c>
      <c r="C244" s="21">
        <v>4</v>
      </c>
      <c r="D244" s="21">
        <v>75</v>
      </c>
      <c r="E244" s="19">
        <f>SUM(C244*D244)</f>
        <v>300</v>
      </c>
      <c r="F244" s="11"/>
    </row>
    <row r="245" spans="2:6" s="2" customFormat="1" ht="12.75">
      <c r="B245" s="8" t="s">
        <v>274</v>
      </c>
      <c r="C245" s="21">
        <v>1</v>
      </c>
      <c r="D245" s="21">
        <v>90</v>
      </c>
      <c r="E245" s="19">
        <f>SUM(C245*D245)</f>
        <v>90</v>
      </c>
      <c r="F245" s="11"/>
    </row>
    <row r="246" spans="2:7" s="2" customFormat="1" ht="12.75">
      <c r="B246" s="8" t="s">
        <v>222</v>
      </c>
      <c r="C246" s="10">
        <v>7</v>
      </c>
      <c r="D246" s="10">
        <v>25</v>
      </c>
      <c r="E246" s="9">
        <f>SUM(C246*D246)</f>
        <v>175</v>
      </c>
      <c r="F246" s="11"/>
      <c r="G246" s="7" t="s">
        <v>122</v>
      </c>
    </row>
    <row r="247" spans="2:6" s="2" customFormat="1" ht="12.75">
      <c r="B247" s="8" t="s">
        <v>65</v>
      </c>
      <c r="C247" s="12"/>
      <c r="D247" s="12"/>
      <c r="E247" s="12"/>
      <c r="F247" s="11"/>
    </row>
    <row r="248" spans="2:6" s="2" customFormat="1" ht="12.75">
      <c r="B248" s="2" t="s">
        <v>150</v>
      </c>
      <c r="C248" s="12"/>
      <c r="D248" s="12"/>
      <c r="E248" s="13">
        <f>SUM(E242:E247)</f>
        <v>3315</v>
      </c>
      <c r="F248" s="11"/>
    </row>
    <row r="249" spans="1:6" s="2" customFormat="1" ht="12.75">
      <c r="A249" s="2" t="s">
        <v>151</v>
      </c>
      <c r="B249" s="4"/>
      <c r="C249" s="12"/>
      <c r="D249" s="12"/>
      <c r="E249" s="12"/>
      <c r="F249" s="11"/>
    </row>
    <row r="250" spans="1:7" s="2" customFormat="1" ht="12.75">
      <c r="A250"/>
      <c r="B250" s="1" t="s">
        <v>27</v>
      </c>
      <c r="C250" s="10"/>
      <c r="D250" s="10"/>
      <c r="E250" s="10"/>
      <c r="F250" s="25">
        <v>99</v>
      </c>
      <c r="G250"/>
    </row>
    <row r="251" spans="1:7" s="2" customFormat="1" ht="12.75">
      <c r="A251"/>
      <c r="B251" s="1" t="s">
        <v>28</v>
      </c>
      <c r="C251" s="10"/>
      <c r="D251" s="10"/>
      <c r="E251" s="10"/>
      <c r="F251" s="9"/>
      <c r="G251"/>
    </row>
    <row r="252" spans="1:7" s="2" customFormat="1" ht="12.75">
      <c r="A252"/>
      <c r="B252" s="1" t="s">
        <v>58</v>
      </c>
      <c r="C252" s="10"/>
      <c r="D252" s="10"/>
      <c r="E252" s="10"/>
      <c r="F252" s="25">
        <v>600</v>
      </c>
      <c r="G252"/>
    </row>
    <row r="253" spans="1:7" s="2" customFormat="1" ht="12.75">
      <c r="A253"/>
      <c r="B253" s="1" t="s">
        <v>59</v>
      </c>
      <c r="C253" s="10"/>
      <c r="D253" s="10"/>
      <c r="E253" s="10"/>
      <c r="F253" s="9"/>
      <c r="G253"/>
    </row>
    <row r="254" spans="2:6" ht="12.75">
      <c r="B254" s="1" t="s">
        <v>68</v>
      </c>
      <c r="C254" s="10"/>
      <c r="D254" s="10"/>
      <c r="E254" s="10"/>
      <c r="F254" s="9">
        <f>SUM(C254*D254)</f>
        <v>0</v>
      </c>
    </row>
    <row r="255" spans="2:6" ht="12.75">
      <c r="B255" s="1" t="s">
        <v>69</v>
      </c>
      <c r="C255" s="10"/>
      <c r="D255" s="10"/>
      <c r="E255" s="10"/>
      <c r="F255" s="9"/>
    </row>
    <row r="256" spans="2:6" ht="12.75">
      <c r="B256" s="1" t="s">
        <v>70</v>
      </c>
      <c r="C256" s="10"/>
      <c r="D256" s="10"/>
      <c r="E256" s="10"/>
      <c r="F256" s="9"/>
    </row>
    <row r="257" spans="2:7" ht="12.75">
      <c r="B257" s="1" t="s">
        <v>71</v>
      </c>
      <c r="C257" s="10"/>
      <c r="D257" s="10"/>
      <c r="E257" s="10"/>
      <c r="F257" s="9"/>
      <c r="G257" t="s">
        <v>120</v>
      </c>
    </row>
    <row r="258" spans="2:7" ht="12.75">
      <c r="B258" s="1" t="s">
        <v>223</v>
      </c>
      <c r="C258" s="23">
        <v>55</v>
      </c>
      <c r="D258" s="23">
        <v>15.1</v>
      </c>
      <c r="E258" s="20"/>
      <c r="F258" s="19">
        <f>C258*D258</f>
        <v>830.5</v>
      </c>
      <c r="G258" s="20" t="s">
        <v>267</v>
      </c>
    </row>
    <row r="259" spans="2:6" ht="12.75">
      <c r="B259" s="1" t="s">
        <v>72</v>
      </c>
      <c r="C259" s="23">
        <f>C242+C243+C244+C245</f>
        <v>30</v>
      </c>
      <c r="D259" s="23">
        <v>24</v>
      </c>
      <c r="E259" s="10"/>
      <c r="F259" s="9">
        <f>SUM(C259*D259)</f>
        <v>720</v>
      </c>
    </row>
    <row r="260" spans="2:6" ht="12.75">
      <c r="B260" s="1" t="s">
        <v>52</v>
      </c>
      <c r="C260" s="10"/>
      <c r="D260" s="10"/>
      <c r="E260" s="10"/>
      <c r="F260" s="9">
        <f>E$492*G507</f>
        <v>678.2755388940956</v>
      </c>
    </row>
    <row r="261" spans="1:7" ht="12.75">
      <c r="A261" s="2"/>
      <c r="B261" s="2" t="s">
        <v>152</v>
      </c>
      <c r="C261" s="12"/>
      <c r="D261" s="12"/>
      <c r="E261" s="12"/>
      <c r="F261" s="9">
        <f>SUM(F250:F260)</f>
        <v>2927.7755388940955</v>
      </c>
      <c r="G261" s="2"/>
    </row>
    <row r="262" spans="1:7" ht="12.75">
      <c r="A262" s="2"/>
      <c r="B262" s="2"/>
      <c r="C262" s="12"/>
      <c r="D262" s="12"/>
      <c r="E262" s="12"/>
      <c r="F262" s="11"/>
      <c r="G262" s="2"/>
    </row>
    <row r="263" spans="1:7" ht="12.75">
      <c r="A263" s="2"/>
      <c r="B263" s="2" t="s">
        <v>153</v>
      </c>
      <c r="C263" s="12"/>
      <c r="D263" s="12"/>
      <c r="E263" s="12"/>
      <c r="F263" s="11">
        <f>SUM(E248-F261)</f>
        <v>387.22446110590454</v>
      </c>
      <c r="G263" s="2"/>
    </row>
    <row r="264" spans="1:7" ht="12.75">
      <c r="A264" s="2"/>
      <c r="B264" s="2"/>
      <c r="C264" s="12"/>
      <c r="D264" s="12"/>
      <c r="E264" s="12"/>
      <c r="F264" s="11"/>
      <c r="G264" s="2"/>
    </row>
    <row r="265" spans="1:6" s="2" customFormat="1" ht="12.75">
      <c r="A265" s="2" t="s">
        <v>154</v>
      </c>
      <c r="B265" s="4"/>
      <c r="C265" s="2" t="s">
        <v>235</v>
      </c>
      <c r="D265" s="12"/>
      <c r="E265" s="12"/>
      <c r="F265" s="11"/>
    </row>
    <row r="266" spans="1:6" s="2" customFormat="1" ht="13.5" customHeight="1">
      <c r="A266" s="2" t="s">
        <v>201</v>
      </c>
      <c r="B266" s="8" t="s">
        <v>282</v>
      </c>
      <c r="C266" s="21">
        <v>15</v>
      </c>
      <c r="D266" s="21">
        <v>170</v>
      </c>
      <c r="E266" s="19">
        <f>SUM(C266*D266)</f>
        <v>2550</v>
      </c>
      <c r="F266" s="11"/>
    </row>
    <row r="267" spans="2:6" s="2" customFormat="1" ht="12.75">
      <c r="B267" s="8" t="s">
        <v>272</v>
      </c>
      <c r="C267" s="21">
        <v>10</v>
      </c>
      <c r="D267" s="21">
        <v>210</v>
      </c>
      <c r="E267" s="19">
        <f>SUM(C267*D267)</f>
        <v>2100</v>
      </c>
      <c r="F267" s="11"/>
    </row>
    <row r="268" spans="2:6" s="2" customFormat="1" ht="12.75">
      <c r="B268" s="8" t="s">
        <v>273</v>
      </c>
      <c r="C268" s="21">
        <v>4</v>
      </c>
      <c r="D268" s="21">
        <v>125</v>
      </c>
      <c r="E268" s="19">
        <f>SUM(C268*D268)</f>
        <v>500</v>
      </c>
      <c r="F268" s="11"/>
    </row>
    <row r="269" spans="2:6" s="2" customFormat="1" ht="12.75">
      <c r="B269" s="8" t="s">
        <v>274</v>
      </c>
      <c r="C269" s="21">
        <v>1</v>
      </c>
      <c r="D269" s="21">
        <v>150</v>
      </c>
      <c r="E269" s="19">
        <f>SUM(C269*D269)</f>
        <v>150</v>
      </c>
      <c r="F269" s="11"/>
    </row>
    <row r="270" spans="2:7" s="2" customFormat="1" ht="12.75">
      <c r="B270" s="8" t="s">
        <v>221</v>
      </c>
      <c r="C270" s="10">
        <v>7</v>
      </c>
      <c r="D270" s="10">
        <v>25</v>
      </c>
      <c r="E270" s="9">
        <f>SUM(C270*D270)</f>
        <v>175</v>
      </c>
      <c r="F270" s="11"/>
      <c r="G270" s="7" t="s">
        <v>122</v>
      </c>
    </row>
    <row r="271" spans="2:6" s="2" customFormat="1" ht="12.75">
      <c r="B271" s="8" t="s">
        <v>65</v>
      </c>
      <c r="C271" s="12"/>
      <c r="D271" s="12"/>
      <c r="E271" s="12"/>
      <c r="F271" s="11"/>
    </row>
    <row r="272" spans="2:6" s="2" customFormat="1" ht="12.75">
      <c r="B272" s="2" t="s">
        <v>156</v>
      </c>
      <c r="C272" s="12"/>
      <c r="D272" s="12"/>
      <c r="E272" s="13">
        <f>SUM(E266:E271)</f>
        <v>5475</v>
      </c>
      <c r="F272" s="11"/>
    </row>
    <row r="273" spans="1:6" s="2" customFormat="1" ht="12.75">
      <c r="A273" s="2" t="s">
        <v>155</v>
      </c>
      <c r="B273" s="4"/>
      <c r="C273" s="12"/>
      <c r="D273" s="12"/>
      <c r="E273" s="12"/>
      <c r="F273" s="12"/>
    </row>
    <row r="274" spans="1:7" s="2" customFormat="1" ht="12.75">
      <c r="A274"/>
      <c r="B274" s="1" t="s">
        <v>27</v>
      </c>
      <c r="C274" s="10"/>
      <c r="D274" s="10"/>
      <c r="E274" s="10"/>
      <c r="F274" s="25">
        <v>414</v>
      </c>
      <c r="G274"/>
    </row>
    <row r="275" spans="1:7" s="2" customFormat="1" ht="12.75">
      <c r="A275"/>
      <c r="B275" s="1" t="s">
        <v>28</v>
      </c>
      <c r="C275" s="10"/>
      <c r="D275" s="10"/>
      <c r="E275" s="10"/>
      <c r="F275" s="9"/>
      <c r="G275"/>
    </row>
    <row r="276" spans="1:7" s="2" customFormat="1" ht="12.75">
      <c r="A276"/>
      <c r="B276" s="1" t="s">
        <v>58</v>
      </c>
      <c r="C276" s="10"/>
      <c r="D276" s="10"/>
      <c r="E276" s="10"/>
      <c r="F276" s="25">
        <v>600</v>
      </c>
      <c r="G276"/>
    </row>
    <row r="277" spans="1:7" s="2" customFormat="1" ht="12.75">
      <c r="A277"/>
      <c r="B277" s="1" t="s">
        <v>59</v>
      </c>
      <c r="C277" s="10"/>
      <c r="D277" s="10"/>
      <c r="E277" s="10"/>
      <c r="F277" s="9"/>
      <c r="G277"/>
    </row>
    <row r="278" spans="2:6" ht="12.75">
      <c r="B278" s="1" t="s">
        <v>68</v>
      </c>
      <c r="C278" s="10"/>
      <c r="D278" s="10"/>
      <c r="E278" s="10"/>
      <c r="F278" s="9">
        <f>SUM(C278*D278)</f>
        <v>0</v>
      </c>
    </row>
    <row r="279" spans="2:6" ht="12.75">
      <c r="B279" s="1" t="s">
        <v>69</v>
      </c>
      <c r="C279" s="10"/>
      <c r="D279" s="10"/>
      <c r="E279" s="10"/>
      <c r="F279" s="9"/>
    </row>
    <row r="280" spans="2:6" ht="12.75">
      <c r="B280" s="1" t="s">
        <v>70</v>
      </c>
      <c r="C280" s="10"/>
      <c r="D280" s="10"/>
      <c r="E280" s="10"/>
      <c r="F280" s="9"/>
    </row>
    <row r="281" spans="2:7" ht="12.75">
      <c r="B281" s="1" t="s">
        <v>71</v>
      </c>
      <c r="C281" s="10"/>
      <c r="D281" s="10"/>
      <c r="E281" s="10"/>
      <c r="F281" s="9"/>
      <c r="G281" t="s">
        <v>120</v>
      </c>
    </row>
    <row r="282" spans="2:7" ht="12.75">
      <c r="B282" s="1" t="s">
        <v>220</v>
      </c>
      <c r="C282" s="23">
        <v>55</v>
      </c>
      <c r="D282" s="23">
        <v>15.1</v>
      </c>
      <c r="E282" s="20"/>
      <c r="F282" s="19">
        <f>C282*D282</f>
        <v>830.5</v>
      </c>
      <c r="G282" s="20" t="s">
        <v>267</v>
      </c>
    </row>
    <row r="283" spans="2:6" ht="12.75">
      <c r="B283" s="1" t="s">
        <v>72</v>
      </c>
      <c r="C283" s="23">
        <f>C266+C267+C268+C269</f>
        <v>30</v>
      </c>
      <c r="D283" s="23">
        <v>24</v>
      </c>
      <c r="E283" s="10"/>
      <c r="F283" s="9">
        <f>SUM(C283*D283)</f>
        <v>720</v>
      </c>
    </row>
    <row r="284" spans="2:6" ht="12.75">
      <c r="B284" s="1" t="s">
        <v>52</v>
      </c>
      <c r="C284" s="10"/>
      <c r="D284" s="10"/>
      <c r="E284" s="10"/>
      <c r="F284" s="9">
        <f>E$492*G508</f>
        <v>1356.5510777881912</v>
      </c>
    </row>
    <row r="285" spans="1:7" ht="12.75">
      <c r="A285" s="2"/>
      <c r="B285" s="2" t="s">
        <v>157</v>
      </c>
      <c r="C285" s="12"/>
      <c r="D285" s="12"/>
      <c r="E285" s="12"/>
      <c r="F285" s="9">
        <f>SUM(F274:F284)</f>
        <v>3921.051077788191</v>
      </c>
      <c r="G285" s="2"/>
    </row>
    <row r="286" spans="1:7" ht="12.75">
      <c r="A286" s="2"/>
      <c r="B286" s="2"/>
      <c r="C286" s="12"/>
      <c r="D286" s="12"/>
      <c r="E286" s="12"/>
      <c r="F286" s="11"/>
      <c r="G286" s="2"/>
    </row>
    <row r="287" spans="1:7" ht="12.75">
      <c r="A287" s="2"/>
      <c r="B287" s="2" t="s">
        <v>158</v>
      </c>
      <c r="C287" s="12"/>
      <c r="D287" s="12"/>
      <c r="E287" s="12"/>
      <c r="F287" s="11">
        <f>SUM(E272-F285)</f>
        <v>1553.948922211809</v>
      </c>
      <c r="G287" s="2"/>
    </row>
    <row r="288" spans="1:7" ht="12.75">
      <c r="A288" s="2"/>
      <c r="B288" s="2"/>
      <c r="C288" s="12"/>
      <c r="D288" s="12"/>
      <c r="E288" s="12"/>
      <c r="F288" s="11"/>
      <c r="G288" s="2"/>
    </row>
    <row r="289" spans="1:6" s="2" customFormat="1" ht="12.75">
      <c r="A289" s="2" t="s">
        <v>159</v>
      </c>
      <c r="B289" s="4"/>
      <c r="C289" s="2" t="s">
        <v>237</v>
      </c>
      <c r="D289" s="2" t="s">
        <v>289</v>
      </c>
      <c r="E289" s="12"/>
      <c r="F289" s="11"/>
    </row>
    <row r="290" spans="1:7" s="2" customFormat="1" ht="13.5" customHeight="1">
      <c r="A290" s="2" t="s">
        <v>194</v>
      </c>
      <c r="B290" s="8" t="s">
        <v>281</v>
      </c>
      <c r="C290" s="21">
        <v>35</v>
      </c>
      <c r="D290" s="21">
        <v>170</v>
      </c>
      <c r="E290" s="19">
        <f>SUM(C290*D290)</f>
        <v>5950</v>
      </c>
      <c r="F290" s="22"/>
      <c r="G290" s="20" t="s">
        <v>268</v>
      </c>
    </row>
    <row r="291" spans="2:6" s="2" customFormat="1" ht="12.75">
      <c r="B291" s="8" t="s">
        <v>272</v>
      </c>
      <c r="C291" s="21">
        <v>25</v>
      </c>
      <c r="D291" s="21">
        <v>210</v>
      </c>
      <c r="E291" s="19">
        <f>SUM(C291*D291)</f>
        <v>5250</v>
      </c>
      <c r="F291" s="11"/>
    </row>
    <row r="292" spans="2:6" s="2" customFormat="1" ht="12.75">
      <c r="B292" s="8" t="s">
        <v>273</v>
      </c>
      <c r="C292" s="21">
        <v>10</v>
      </c>
      <c r="D292" s="21">
        <v>125</v>
      </c>
      <c r="E292" s="19">
        <f>SUM(C292*D292)</f>
        <v>1250</v>
      </c>
      <c r="F292" s="11"/>
    </row>
    <row r="293" spans="2:6" s="2" customFormat="1" ht="12.75">
      <c r="B293" s="8" t="s">
        <v>274</v>
      </c>
      <c r="C293" s="21">
        <v>5</v>
      </c>
      <c r="D293" s="21">
        <v>150</v>
      </c>
      <c r="E293" s="19">
        <f>SUM(C293*D293)</f>
        <v>750</v>
      </c>
      <c r="F293" s="11"/>
    </row>
    <row r="294" spans="2:7" s="2" customFormat="1" ht="12.75">
      <c r="B294" s="8" t="s">
        <v>218</v>
      </c>
      <c r="C294" s="10">
        <v>7</v>
      </c>
      <c r="D294" s="10">
        <v>25</v>
      </c>
      <c r="E294" s="9">
        <f>SUM(C294*D294)</f>
        <v>175</v>
      </c>
      <c r="F294" s="11"/>
      <c r="G294" s="7" t="s">
        <v>122</v>
      </c>
    </row>
    <row r="295" spans="2:6" s="2" customFormat="1" ht="12.75">
      <c r="B295" s="8" t="s">
        <v>65</v>
      </c>
      <c r="C295" s="12"/>
      <c r="D295" s="12"/>
      <c r="E295" s="12"/>
      <c r="F295" s="11"/>
    </row>
    <row r="296" spans="2:6" s="2" customFormat="1" ht="12.75">
      <c r="B296" s="2" t="s">
        <v>160</v>
      </c>
      <c r="C296" s="12"/>
      <c r="D296" s="12"/>
      <c r="E296" s="13">
        <f>SUM(E290:E295)</f>
        <v>13375</v>
      </c>
      <c r="F296" s="11"/>
    </row>
    <row r="297" spans="1:6" s="2" customFormat="1" ht="12.75">
      <c r="A297" s="2" t="s">
        <v>161</v>
      </c>
      <c r="B297" s="4"/>
      <c r="C297" s="12"/>
      <c r="D297" s="12"/>
      <c r="E297" s="12"/>
      <c r="F297" s="11"/>
    </row>
    <row r="298" spans="1:7" s="2" customFormat="1" ht="12.75">
      <c r="A298"/>
      <c r="B298" s="1" t="s">
        <v>27</v>
      </c>
      <c r="C298" s="10"/>
      <c r="D298" s="10"/>
      <c r="E298" s="10"/>
      <c r="F298" s="25">
        <v>1614</v>
      </c>
      <c r="G298"/>
    </row>
    <row r="299" spans="1:7" s="2" customFormat="1" ht="12.75">
      <c r="A299"/>
      <c r="B299" s="1" t="s">
        <v>28</v>
      </c>
      <c r="C299" s="10"/>
      <c r="D299" s="10"/>
      <c r="E299" s="10"/>
      <c r="F299" s="9" t="s">
        <v>303</v>
      </c>
      <c r="G299"/>
    </row>
    <row r="300" spans="1:7" s="2" customFormat="1" ht="12.75">
      <c r="A300"/>
      <c r="B300" s="1" t="s">
        <v>58</v>
      </c>
      <c r="C300" s="10"/>
      <c r="D300" s="10"/>
      <c r="E300" s="10"/>
      <c r="F300" s="25">
        <v>600</v>
      </c>
      <c r="G300"/>
    </row>
    <row r="301" spans="1:7" s="2" customFormat="1" ht="12.75">
      <c r="A301"/>
      <c r="B301" s="1" t="s">
        <v>59</v>
      </c>
      <c r="C301" s="10"/>
      <c r="D301" s="10"/>
      <c r="E301" s="10"/>
      <c r="F301" s="9"/>
      <c r="G301"/>
    </row>
    <row r="302" spans="2:6" ht="12.75">
      <c r="B302" s="1" t="s">
        <v>68</v>
      </c>
      <c r="C302" s="10"/>
      <c r="D302" s="10"/>
      <c r="E302" s="10"/>
      <c r="F302" s="9">
        <f>SUM(C302*D302)</f>
        <v>0</v>
      </c>
    </row>
    <row r="303" spans="2:6" ht="12.75">
      <c r="B303" s="1" t="s">
        <v>69</v>
      </c>
      <c r="C303" s="10"/>
      <c r="D303" s="10"/>
      <c r="E303" s="10"/>
      <c r="F303" s="9"/>
    </row>
    <row r="304" spans="2:6" ht="12.75">
      <c r="B304" s="1" t="s">
        <v>70</v>
      </c>
      <c r="C304" s="10"/>
      <c r="D304" s="10"/>
      <c r="E304" s="10"/>
      <c r="F304" s="9"/>
    </row>
    <row r="305" spans="2:7" ht="12.75">
      <c r="B305" s="1" t="s">
        <v>71</v>
      </c>
      <c r="C305" s="10"/>
      <c r="D305" s="10"/>
      <c r="E305" s="10"/>
      <c r="F305" s="9"/>
      <c r="G305" t="s">
        <v>120</v>
      </c>
    </row>
    <row r="306" spans="2:7" ht="12.75">
      <c r="B306" s="1" t="s">
        <v>219</v>
      </c>
      <c r="C306" s="23">
        <v>100</v>
      </c>
      <c r="D306" s="23">
        <v>15.1</v>
      </c>
      <c r="E306" s="20"/>
      <c r="F306" s="19">
        <f>C306*D306</f>
        <v>1510</v>
      </c>
      <c r="G306" s="20" t="s">
        <v>267</v>
      </c>
    </row>
    <row r="307" spans="2:6" ht="12.75">
      <c r="B307" s="1" t="s">
        <v>72</v>
      </c>
      <c r="C307" s="23">
        <f>C290+C291+C292+C293</f>
        <v>75</v>
      </c>
      <c r="D307" s="23">
        <v>24</v>
      </c>
      <c r="E307" s="10"/>
      <c r="F307" s="9">
        <f>SUM(C307*D307)</f>
        <v>1800</v>
      </c>
    </row>
    <row r="308" spans="2:6" ht="12.75">
      <c r="B308" s="1" t="s">
        <v>52</v>
      </c>
      <c r="C308" s="10"/>
      <c r="D308" s="10"/>
      <c r="E308" s="10"/>
      <c r="F308" s="9">
        <f>E$492*G509</f>
        <v>3391.3776944704778</v>
      </c>
    </row>
    <row r="309" spans="1:7" ht="12.75">
      <c r="A309" s="2"/>
      <c r="B309" s="2" t="s">
        <v>162</v>
      </c>
      <c r="C309" s="12"/>
      <c r="D309" s="12"/>
      <c r="E309" s="12"/>
      <c r="F309" s="9">
        <f>SUM(F298:F308)</f>
        <v>8915.377694470477</v>
      </c>
      <c r="G309" s="2"/>
    </row>
    <row r="310" spans="1:7" ht="12.75">
      <c r="A310" s="2"/>
      <c r="B310" s="2"/>
      <c r="C310" s="12"/>
      <c r="D310" s="12"/>
      <c r="E310" s="12"/>
      <c r="F310" s="11"/>
      <c r="G310" s="2"/>
    </row>
    <row r="311" spans="1:7" ht="12.75">
      <c r="A311" s="2"/>
      <c r="B311" s="2" t="s">
        <v>163</v>
      </c>
      <c r="C311" s="12"/>
      <c r="D311" s="12"/>
      <c r="E311" s="12"/>
      <c r="F311" s="11">
        <f>SUM(E296-F309)</f>
        <v>4459.622305529523</v>
      </c>
      <c r="G311" s="2"/>
    </row>
    <row r="312" spans="1:7" ht="12.75">
      <c r="A312" s="2"/>
      <c r="B312" s="2"/>
      <c r="C312" s="12"/>
      <c r="D312" s="12"/>
      <c r="E312" s="12"/>
      <c r="F312" s="11"/>
      <c r="G312" s="2"/>
    </row>
    <row r="313" spans="1:6" s="2" customFormat="1" ht="12.75">
      <c r="A313" s="2" t="s">
        <v>164</v>
      </c>
      <c r="B313" s="4"/>
      <c r="C313" s="2" t="s">
        <v>238</v>
      </c>
      <c r="D313" s="12"/>
      <c r="E313" s="12"/>
      <c r="F313" s="11"/>
    </row>
    <row r="314" spans="1:6" s="2" customFormat="1" ht="13.5" customHeight="1">
      <c r="A314" s="2" t="s">
        <v>200</v>
      </c>
      <c r="B314" s="8" t="s">
        <v>280</v>
      </c>
      <c r="C314" s="21">
        <v>20</v>
      </c>
      <c r="D314" s="21">
        <v>100</v>
      </c>
      <c r="E314" s="19">
        <f>SUM(C314*D314)</f>
        <v>2000</v>
      </c>
      <c r="F314" s="11"/>
    </row>
    <row r="315" spans="2:6" s="2" customFormat="1" ht="12.75">
      <c r="B315" s="8" t="s">
        <v>272</v>
      </c>
      <c r="C315" s="21">
        <v>15</v>
      </c>
      <c r="D315" s="21">
        <v>125</v>
      </c>
      <c r="E315" s="19">
        <f>SUM(C315*D315)</f>
        <v>1875</v>
      </c>
      <c r="F315" s="11"/>
    </row>
    <row r="316" spans="2:6" s="2" customFormat="1" ht="12.75">
      <c r="B316" s="8" t="s">
        <v>273</v>
      </c>
      <c r="C316" s="21">
        <v>3</v>
      </c>
      <c r="D316" s="21">
        <v>75</v>
      </c>
      <c r="E316" s="19">
        <f>SUM(C316*D316)</f>
        <v>225</v>
      </c>
      <c r="F316" s="11"/>
    </row>
    <row r="317" spans="2:6" s="2" customFormat="1" ht="12.75">
      <c r="B317" s="8" t="s">
        <v>274</v>
      </c>
      <c r="C317" s="21">
        <v>2</v>
      </c>
      <c r="D317" s="21">
        <v>90</v>
      </c>
      <c r="E317" s="19">
        <f>SUM(C317*D317)</f>
        <v>180</v>
      </c>
      <c r="F317" s="11"/>
    </row>
    <row r="318" spans="2:7" s="2" customFormat="1" ht="12.75">
      <c r="B318" s="8" t="s">
        <v>216</v>
      </c>
      <c r="C318" s="10">
        <v>7</v>
      </c>
      <c r="D318" s="10">
        <v>25</v>
      </c>
      <c r="E318" s="9">
        <f>SUM(C318*D318)</f>
        <v>175</v>
      </c>
      <c r="F318" s="11"/>
      <c r="G318" s="7" t="s">
        <v>122</v>
      </c>
    </row>
    <row r="319" spans="2:6" s="2" customFormat="1" ht="12.75">
      <c r="B319" s="8" t="s">
        <v>65</v>
      </c>
      <c r="C319" s="12"/>
      <c r="D319" s="12"/>
      <c r="E319" s="12"/>
      <c r="F319" s="11"/>
    </row>
    <row r="320" spans="2:6" s="2" customFormat="1" ht="12.75">
      <c r="B320" s="2" t="s">
        <v>165</v>
      </c>
      <c r="C320" s="12"/>
      <c r="D320" s="12"/>
      <c r="E320" s="13">
        <f>SUM(E314:E319)</f>
        <v>4455</v>
      </c>
      <c r="F320" s="11"/>
    </row>
    <row r="321" spans="1:6" s="2" customFormat="1" ht="12.75">
      <c r="A321" s="2" t="s">
        <v>166</v>
      </c>
      <c r="B321" s="4"/>
      <c r="C321" s="12"/>
      <c r="D321" s="12"/>
      <c r="E321" s="12"/>
      <c r="F321" s="11"/>
    </row>
    <row r="322" spans="1:7" s="2" customFormat="1" ht="12.75">
      <c r="A322"/>
      <c r="B322" s="1" t="s">
        <v>27</v>
      </c>
      <c r="C322" s="10"/>
      <c r="D322" s="10"/>
      <c r="E322" s="10"/>
      <c r="F322" s="25">
        <v>207</v>
      </c>
      <c r="G322"/>
    </row>
    <row r="323" spans="1:7" s="2" customFormat="1" ht="12.75">
      <c r="A323"/>
      <c r="B323" s="1" t="s">
        <v>28</v>
      </c>
      <c r="C323" s="10"/>
      <c r="D323" s="10"/>
      <c r="E323" s="10"/>
      <c r="F323" s="9"/>
      <c r="G323"/>
    </row>
    <row r="324" spans="1:7" s="2" customFormat="1" ht="12.75">
      <c r="A324"/>
      <c r="B324" s="1" t="s">
        <v>58</v>
      </c>
      <c r="C324" s="10"/>
      <c r="D324" s="10"/>
      <c r="E324" s="10"/>
      <c r="F324" s="25">
        <v>600</v>
      </c>
      <c r="G324"/>
    </row>
    <row r="325" spans="1:7" s="2" customFormat="1" ht="12.75">
      <c r="A325"/>
      <c r="B325" s="1" t="s">
        <v>59</v>
      </c>
      <c r="C325" s="10"/>
      <c r="D325" s="10"/>
      <c r="E325" s="10"/>
      <c r="F325" s="9"/>
      <c r="G325"/>
    </row>
    <row r="326" spans="2:6" ht="12.75">
      <c r="B326" s="1" t="s">
        <v>68</v>
      </c>
      <c r="C326" s="10"/>
      <c r="D326" s="10"/>
      <c r="E326" s="10"/>
      <c r="F326" s="9">
        <f>SUM(C326*D326)</f>
        <v>0</v>
      </c>
    </row>
    <row r="327" spans="2:6" ht="12.75">
      <c r="B327" s="1" t="s">
        <v>69</v>
      </c>
      <c r="C327" s="10"/>
      <c r="D327" s="10"/>
      <c r="E327" s="10"/>
      <c r="F327" s="9"/>
    </row>
    <row r="328" spans="2:6" ht="12.75">
      <c r="B328" s="1" t="s">
        <v>70</v>
      </c>
      <c r="C328" s="10"/>
      <c r="D328" s="10"/>
      <c r="E328" s="10"/>
      <c r="F328" s="9"/>
    </row>
    <row r="329" spans="2:7" ht="12.75">
      <c r="B329" s="1" t="s">
        <v>71</v>
      </c>
      <c r="C329" s="10"/>
      <c r="D329" s="10"/>
      <c r="E329" s="10"/>
      <c r="F329" s="9"/>
      <c r="G329" t="s">
        <v>120</v>
      </c>
    </row>
    <row r="330" spans="2:7" ht="12.75">
      <c r="B330" s="1" t="s">
        <v>217</v>
      </c>
      <c r="C330" s="23">
        <v>70</v>
      </c>
      <c r="D330" s="23">
        <v>15.1</v>
      </c>
      <c r="E330" s="20"/>
      <c r="F330" s="19">
        <f>C330*D330</f>
        <v>1057</v>
      </c>
      <c r="G330" s="20" t="s">
        <v>267</v>
      </c>
    </row>
    <row r="331" spans="2:6" ht="12.75">
      <c r="B331" s="1" t="s">
        <v>72</v>
      </c>
      <c r="C331" s="23">
        <f>C314+C315+C316+C317</f>
        <v>40</v>
      </c>
      <c r="D331" s="23">
        <v>24</v>
      </c>
      <c r="E331" s="10"/>
      <c r="F331" s="9">
        <f>SUM(C331*D331)</f>
        <v>960</v>
      </c>
    </row>
    <row r="332" spans="2:6" ht="12.75">
      <c r="B332" s="1" t="s">
        <v>52</v>
      </c>
      <c r="C332" s="10"/>
      <c r="D332" s="10"/>
      <c r="E332" s="10"/>
      <c r="F332" s="9">
        <f>E$492*G510</f>
        <v>904.3673851921275</v>
      </c>
    </row>
    <row r="333" spans="1:7" ht="12.75">
      <c r="A333" s="2"/>
      <c r="B333" s="2" t="s">
        <v>167</v>
      </c>
      <c r="C333" s="12"/>
      <c r="D333" s="12"/>
      <c r="E333" s="12"/>
      <c r="F333" s="9">
        <f>SUM(F322:F332)</f>
        <v>3728.3673851921276</v>
      </c>
      <c r="G333" s="2"/>
    </row>
    <row r="334" spans="1:7" ht="12.75">
      <c r="A334" s="2"/>
      <c r="B334" s="2"/>
      <c r="C334" s="12"/>
      <c r="D334" s="12"/>
      <c r="E334" s="12"/>
      <c r="F334" s="11"/>
      <c r="G334" s="2"/>
    </row>
    <row r="335" spans="1:7" ht="12.75">
      <c r="A335" s="2"/>
      <c r="B335" s="2" t="s">
        <v>168</v>
      </c>
      <c r="C335" s="12"/>
      <c r="D335" s="12"/>
      <c r="E335" s="12"/>
      <c r="F335" s="11">
        <f>SUM(E320-F333)</f>
        <v>726.6326148078724</v>
      </c>
      <c r="G335" s="2"/>
    </row>
    <row r="336" spans="1:7" ht="12.75">
      <c r="A336" s="2"/>
      <c r="B336" s="2"/>
      <c r="C336" s="12"/>
      <c r="D336" s="12"/>
      <c r="E336" s="12"/>
      <c r="F336" s="11"/>
      <c r="G336" s="2"/>
    </row>
    <row r="337" spans="1:6" s="2" customFormat="1" ht="12.75">
      <c r="A337" s="2" t="s">
        <v>169</v>
      </c>
      <c r="B337" s="4"/>
      <c r="C337" s="2" t="s">
        <v>236</v>
      </c>
      <c r="D337" s="2" t="s">
        <v>289</v>
      </c>
      <c r="E337" s="12"/>
      <c r="F337" s="11"/>
    </row>
    <row r="338" spans="1:6" s="2" customFormat="1" ht="13.5" customHeight="1">
      <c r="A338" s="2" t="s">
        <v>195</v>
      </c>
      <c r="B338" s="8" t="s">
        <v>279</v>
      </c>
      <c r="C338" s="21">
        <v>37</v>
      </c>
      <c r="D338" s="21">
        <v>170</v>
      </c>
      <c r="E338" s="19">
        <f>SUM(C338*D338)</f>
        <v>6290</v>
      </c>
      <c r="F338" s="11"/>
    </row>
    <row r="339" spans="2:6" s="2" customFormat="1" ht="12.75">
      <c r="B339" s="8" t="s">
        <v>272</v>
      </c>
      <c r="C339" s="21">
        <v>28</v>
      </c>
      <c r="D339" s="21">
        <v>210</v>
      </c>
      <c r="E339" s="19">
        <f>SUM(C339*D339)</f>
        <v>5880</v>
      </c>
      <c r="F339" s="11"/>
    </row>
    <row r="340" spans="2:6" s="2" customFormat="1" ht="12.75">
      <c r="B340" s="8" t="s">
        <v>273</v>
      </c>
      <c r="C340" s="21">
        <v>10</v>
      </c>
      <c r="D340" s="21">
        <v>125</v>
      </c>
      <c r="E340" s="19">
        <f>SUM(C340*D340)</f>
        <v>1250</v>
      </c>
      <c r="F340" s="11"/>
    </row>
    <row r="341" spans="2:6" s="2" customFormat="1" ht="12.75">
      <c r="B341" s="8" t="s">
        <v>274</v>
      </c>
      <c r="C341" s="21">
        <v>5</v>
      </c>
      <c r="D341" s="21">
        <v>150</v>
      </c>
      <c r="E341" s="19">
        <f>SUM(C341*D341)</f>
        <v>750</v>
      </c>
      <c r="F341" s="11"/>
    </row>
    <row r="342" spans="2:7" s="2" customFormat="1" ht="12.75">
      <c r="B342" s="8" t="s">
        <v>214</v>
      </c>
      <c r="C342" s="10">
        <v>7</v>
      </c>
      <c r="D342" s="10">
        <v>25</v>
      </c>
      <c r="E342" s="9">
        <f>SUM(C342*D342)</f>
        <v>175</v>
      </c>
      <c r="F342" s="11"/>
      <c r="G342" s="7" t="s">
        <v>122</v>
      </c>
    </row>
    <row r="343" spans="2:6" s="2" customFormat="1" ht="12.75">
      <c r="B343" s="8" t="s">
        <v>65</v>
      </c>
      <c r="C343" s="12"/>
      <c r="D343" s="12"/>
      <c r="E343" s="12"/>
      <c r="F343" s="11"/>
    </row>
    <row r="344" spans="2:6" s="2" customFormat="1" ht="12.75">
      <c r="B344" s="2" t="s">
        <v>170</v>
      </c>
      <c r="C344" s="12"/>
      <c r="D344" s="12"/>
      <c r="E344" s="13">
        <f>SUM(E338:E343)</f>
        <v>14345</v>
      </c>
      <c r="F344" s="11"/>
    </row>
    <row r="345" spans="1:6" s="2" customFormat="1" ht="12.75">
      <c r="A345" s="2" t="s">
        <v>171</v>
      </c>
      <c r="B345" s="4"/>
      <c r="C345" s="12"/>
      <c r="D345" s="12"/>
      <c r="E345" s="12"/>
      <c r="F345" s="11"/>
    </row>
    <row r="346" spans="1:7" s="2" customFormat="1" ht="12.75">
      <c r="A346"/>
      <c r="B346" s="1" t="s">
        <v>27</v>
      </c>
      <c r="C346" s="10"/>
      <c r="D346" s="10"/>
      <c r="E346" s="10"/>
      <c r="F346" s="25">
        <v>694</v>
      </c>
      <c r="G346"/>
    </row>
    <row r="347" spans="1:7" s="2" customFormat="1" ht="12.75">
      <c r="A347"/>
      <c r="B347" s="1" t="s">
        <v>28</v>
      </c>
      <c r="C347" s="10"/>
      <c r="D347" s="10"/>
      <c r="E347" s="10"/>
      <c r="F347" s="9"/>
      <c r="G347"/>
    </row>
    <row r="348" spans="1:7" s="2" customFormat="1" ht="12.75">
      <c r="A348"/>
      <c r="B348" s="1" t="s">
        <v>58</v>
      </c>
      <c r="C348" s="10"/>
      <c r="D348" s="10"/>
      <c r="E348" s="10"/>
      <c r="F348" s="25">
        <v>600</v>
      </c>
      <c r="G348"/>
    </row>
    <row r="349" spans="1:7" s="2" customFormat="1" ht="12.75">
      <c r="A349"/>
      <c r="B349" s="1" t="s">
        <v>59</v>
      </c>
      <c r="C349" s="10"/>
      <c r="D349" s="10"/>
      <c r="E349" s="10"/>
      <c r="F349" s="9"/>
      <c r="G349"/>
    </row>
    <row r="350" spans="2:6" ht="12.75">
      <c r="B350" s="1" t="s">
        <v>68</v>
      </c>
      <c r="C350" s="10"/>
      <c r="D350" s="10"/>
      <c r="E350" s="10"/>
      <c r="F350" s="9">
        <f>SUM(C350*D350)</f>
        <v>0</v>
      </c>
    </row>
    <row r="351" spans="2:6" ht="12.75">
      <c r="B351" s="1" t="s">
        <v>69</v>
      </c>
      <c r="C351" s="10"/>
      <c r="D351" s="10"/>
      <c r="E351" s="10"/>
      <c r="F351" s="9"/>
    </row>
    <row r="352" spans="2:6" ht="12.75">
      <c r="B352" s="1" t="s">
        <v>70</v>
      </c>
      <c r="C352" s="10"/>
      <c r="D352" s="10"/>
      <c r="E352" s="10"/>
      <c r="F352" s="9"/>
    </row>
    <row r="353" spans="2:7" ht="12.75">
      <c r="B353" s="1" t="s">
        <v>71</v>
      </c>
      <c r="C353" s="10"/>
      <c r="D353" s="10"/>
      <c r="E353" s="10"/>
      <c r="F353" s="9"/>
      <c r="G353" t="s">
        <v>120</v>
      </c>
    </row>
    <row r="354" spans="2:7" ht="12.75">
      <c r="B354" s="1" t="s">
        <v>215</v>
      </c>
      <c r="C354" s="23">
        <v>110</v>
      </c>
      <c r="D354" s="23">
        <v>15.1</v>
      </c>
      <c r="E354" s="20"/>
      <c r="F354" s="19">
        <f>C354*D354</f>
        <v>1661</v>
      </c>
      <c r="G354" s="20" t="s">
        <v>267</v>
      </c>
    </row>
    <row r="355" spans="2:6" ht="12.75">
      <c r="B355" s="1" t="s">
        <v>72</v>
      </c>
      <c r="C355" s="23">
        <f>C338+C339+C340+C341</f>
        <v>80</v>
      </c>
      <c r="D355" s="23">
        <v>24</v>
      </c>
      <c r="E355" s="10"/>
      <c r="F355" s="9">
        <f>SUM(C355*D355)</f>
        <v>1920</v>
      </c>
    </row>
    <row r="356" spans="2:6" ht="12.75">
      <c r="B356" s="1" t="s">
        <v>52</v>
      </c>
      <c r="C356" s="10"/>
      <c r="D356" s="10"/>
      <c r="E356" s="10"/>
      <c r="F356" s="9">
        <f>E$492*G511</f>
        <v>3617.46954076851</v>
      </c>
    </row>
    <row r="357" spans="1:7" ht="12.75">
      <c r="A357" s="2"/>
      <c r="B357" s="2" t="s">
        <v>172</v>
      </c>
      <c r="C357" s="12"/>
      <c r="D357" s="12"/>
      <c r="E357" s="12"/>
      <c r="F357" s="9">
        <f>SUM(F346:F356)</f>
        <v>8492.46954076851</v>
      </c>
      <c r="G357" s="2"/>
    </row>
    <row r="358" spans="1:7" ht="12.75">
      <c r="A358" s="2"/>
      <c r="B358" s="2"/>
      <c r="C358" s="12"/>
      <c r="D358" s="12"/>
      <c r="E358" s="12"/>
      <c r="F358" s="11"/>
      <c r="G358" s="2"/>
    </row>
    <row r="359" spans="1:7" ht="12.75">
      <c r="A359" s="2"/>
      <c r="B359" s="2" t="s">
        <v>173</v>
      </c>
      <c r="C359" s="12"/>
      <c r="D359" s="12"/>
      <c r="E359" s="12"/>
      <c r="F359" s="11">
        <f>SUM(E344-F357)</f>
        <v>5852.53045923149</v>
      </c>
      <c r="G359" s="2"/>
    </row>
    <row r="360" spans="1:7" ht="12.75">
      <c r="A360" s="2"/>
      <c r="B360" s="2"/>
      <c r="C360" s="12"/>
      <c r="D360" s="12"/>
      <c r="E360" s="12"/>
      <c r="F360" s="11"/>
      <c r="G360" s="2"/>
    </row>
    <row r="361" spans="1:6" s="2" customFormat="1" ht="12.75">
      <c r="A361" s="2" t="s">
        <v>174</v>
      </c>
      <c r="B361" s="4"/>
      <c r="C361" s="2" t="s">
        <v>239</v>
      </c>
      <c r="E361" s="12"/>
      <c r="F361" s="11"/>
    </row>
    <row r="362" spans="1:6" s="2" customFormat="1" ht="13.5" customHeight="1">
      <c r="A362" s="2" t="s">
        <v>196</v>
      </c>
      <c r="B362" s="8" t="s">
        <v>278</v>
      </c>
      <c r="C362" s="21">
        <v>15</v>
      </c>
      <c r="D362" s="21">
        <v>100</v>
      </c>
      <c r="E362" s="19">
        <f>SUM(C362*D362)</f>
        <v>1500</v>
      </c>
      <c r="F362" s="11"/>
    </row>
    <row r="363" spans="2:6" s="2" customFormat="1" ht="12.75">
      <c r="B363" s="8" t="s">
        <v>272</v>
      </c>
      <c r="C363" s="21">
        <v>10</v>
      </c>
      <c r="D363" s="21">
        <v>125</v>
      </c>
      <c r="E363" s="19">
        <f>SUM(C363*D363)</f>
        <v>1250</v>
      </c>
      <c r="F363" s="11"/>
    </row>
    <row r="364" spans="2:6" s="2" customFormat="1" ht="12.75">
      <c r="B364" s="8" t="s">
        <v>273</v>
      </c>
      <c r="C364" s="21">
        <v>4</v>
      </c>
      <c r="D364" s="21">
        <v>75</v>
      </c>
      <c r="E364" s="19">
        <f>SUM(C364*D364)</f>
        <v>300</v>
      </c>
      <c r="F364" s="11"/>
    </row>
    <row r="365" spans="2:6" s="2" customFormat="1" ht="12.75">
      <c r="B365" s="8" t="s">
        <v>274</v>
      </c>
      <c r="C365" s="21">
        <v>1</v>
      </c>
      <c r="D365" s="21">
        <v>90</v>
      </c>
      <c r="E365" s="19">
        <f>SUM(C365*D365)</f>
        <v>90</v>
      </c>
      <c r="F365" s="11"/>
    </row>
    <row r="366" spans="2:7" s="2" customFormat="1" ht="12.75">
      <c r="B366" s="8" t="s">
        <v>212</v>
      </c>
      <c r="C366" s="10">
        <v>7</v>
      </c>
      <c r="D366" s="10">
        <v>25</v>
      </c>
      <c r="E366" s="9">
        <f>SUM(C366*D366)</f>
        <v>175</v>
      </c>
      <c r="F366" s="11"/>
      <c r="G366" s="7" t="s">
        <v>122</v>
      </c>
    </row>
    <row r="367" spans="2:6" s="2" customFormat="1" ht="12.75">
      <c r="B367" s="8" t="s">
        <v>65</v>
      </c>
      <c r="C367" s="12"/>
      <c r="D367" s="12"/>
      <c r="E367" s="12"/>
      <c r="F367" s="11"/>
    </row>
    <row r="368" spans="2:6" s="2" customFormat="1" ht="12.75">
      <c r="B368" s="2" t="s">
        <v>175</v>
      </c>
      <c r="C368" s="12"/>
      <c r="D368" s="12"/>
      <c r="E368" s="13">
        <f>SUM(E362:E367)</f>
        <v>3315</v>
      </c>
      <c r="F368" s="11"/>
    </row>
    <row r="369" spans="1:6" s="2" customFormat="1" ht="12.75">
      <c r="A369" s="2" t="s">
        <v>176</v>
      </c>
      <c r="B369" s="4"/>
      <c r="C369" s="12"/>
      <c r="D369" s="12"/>
      <c r="E369" s="12"/>
      <c r="F369" s="11"/>
    </row>
    <row r="370" spans="1:7" s="2" customFormat="1" ht="12.75">
      <c r="A370"/>
      <c r="B370" s="1" t="s">
        <v>27</v>
      </c>
      <c r="C370" s="10"/>
      <c r="D370" s="10"/>
      <c r="E370" s="10"/>
      <c r="F370" s="25">
        <v>207</v>
      </c>
      <c r="G370"/>
    </row>
    <row r="371" spans="1:7" s="2" customFormat="1" ht="12.75">
      <c r="A371"/>
      <c r="B371" s="1" t="s">
        <v>28</v>
      </c>
      <c r="C371" s="10"/>
      <c r="D371" s="10"/>
      <c r="E371" s="10"/>
      <c r="F371" s="9"/>
      <c r="G371"/>
    </row>
    <row r="372" spans="1:7" s="2" customFormat="1" ht="12.75">
      <c r="A372"/>
      <c r="B372" s="1" t="s">
        <v>58</v>
      </c>
      <c r="C372" s="10"/>
      <c r="D372" s="10"/>
      <c r="E372" s="10"/>
      <c r="F372" s="25">
        <v>600</v>
      </c>
      <c r="G372"/>
    </row>
    <row r="373" spans="1:7" s="2" customFormat="1" ht="12.75">
      <c r="A373"/>
      <c r="B373" s="1" t="s">
        <v>59</v>
      </c>
      <c r="C373" s="10"/>
      <c r="D373" s="10"/>
      <c r="E373" s="10"/>
      <c r="F373" s="9"/>
      <c r="G373"/>
    </row>
    <row r="374" spans="2:6" ht="12.75">
      <c r="B374" s="1" t="s">
        <v>68</v>
      </c>
      <c r="C374" s="10"/>
      <c r="D374" s="10"/>
      <c r="E374" s="10"/>
      <c r="F374" s="9">
        <f>SUM(C374*D374)</f>
        <v>0</v>
      </c>
    </row>
    <row r="375" spans="2:6" ht="12.75">
      <c r="B375" s="1" t="s">
        <v>69</v>
      </c>
      <c r="C375" s="10"/>
      <c r="D375" s="10"/>
      <c r="E375" s="10"/>
      <c r="F375" s="9"/>
    </row>
    <row r="376" spans="2:6" ht="12.75">
      <c r="B376" s="1" t="s">
        <v>70</v>
      </c>
      <c r="C376" s="10"/>
      <c r="D376" s="10"/>
      <c r="E376" s="10"/>
      <c r="F376" s="9"/>
    </row>
    <row r="377" spans="2:7" ht="12.75">
      <c r="B377" s="1" t="s">
        <v>71</v>
      </c>
      <c r="C377" s="10"/>
      <c r="D377" s="10"/>
      <c r="E377" s="10"/>
      <c r="F377" s="9"/>
      <c r="G377" t="s">
        <v>120</v>
      </c>
    </row>
    <row r="378" spans="2:7" ht="12.75">
      <c r="B378" s="1" t="s">
        <v>213</v>
      </c>
      <c r="C378" s="23">
        <v>60</v>
      </c>
      <c r="D378" s="23">
        <v>15.1</v>
      </c>
      <c r="E378" s="20"/>
      <c r="F378" s="19">
        <f>C378*D378</f>
        <v>906</v>
      </c>
      <c r="G378" s="20" t="s">
        <v>267</v>
      </c>
    </row>
    <row r="379" spans="2:6" ht="12.75">
      <c r="B379" s="1" t="s">
        <v>72</v>
      </c>
      <c r="C379" s="23">
        <f>C362+C363+C364+C365</f>
        <v>30</v>
      </c>
      <c r="D379" s="23">
        <v>24</v>
      </c>
      <c r="E379" s="10"/>
      <c r="F379" s="9">
        <f>SUM(C379*D379)</f>
        <v>720</v>
      </c>
    </row>
    <row r="380" spans="2:6" ht="12.75">
      <c r="B380" s="1" t="s">
        <v>52</v>
      </c>
      <c r="C380" s="10"/>
      <c r="D380" s="10"/>
      <c r="E380" s="10"/>
      <c r="F380" s="9">
        <f>E$492*G512</f>
        <v>678.2755388940956</v>
      </c>
    </row>
    <row r="381" spans="1:7" ht="12.75">
      <c r="A381" s="2"/>
      <c r="B381" s="2" t="s">
        <v>177</v>
      </c>
      <c r="C381" s="12"/>
      <c r="D381" s="12"/>
      <c r="E381" s="12"/>
      <c r="F381" s="9">
        <f>SUM(F370:F380)</f>
        <v>3111.2755388940955</v>
      </c>
      <c r="G381" s="2"/>
    </row>
    <row r="382" spans="1:7" ht="12.75">
      <c r="A382" s="2"/>
      <c r="B382" s="2"/>
      <c r="C382" s="12"/>
      <c r="D382" s="12"/>
      <c r="E382" s="12"/>
      <c r="F382" s="11"/>
      <c r="G382" s="2"/>
    </row>
    <row r="383" spans="1:7" ht="12.75">
      <c r="A383" s="2"/>
      <c r="B383" s="2" t="s">
        <v>178</v>
      </c>
      <c r="C383" s="12"/>
      <c r="D383" s="12"/>
      <c r="E383" s="12"/>
      <c r="F383" s="11">
        <f>SUM(E368-F381)</f>
        <v>203.72446110590454</v>
      </c>
      <c r="G383" s="2"/>
    </row>
    <row r="384" spans="1:7" ht="12.75">
      <c r="A384" s="2"/>
      <c r="B384" s="2"/>
      <c r="C384" s="12"/>
      <c r="D384" s="12"/>
      <c r="E384" s="12"/>
      <c r="F384" s="11"/>
      <c r="G384" s="2"/>
    </row>
    <row r="385" spans="1:6" s="2" customFormat="1" ht="12.75">
      <c r="A385" s="2" t="s">
        <v>179</v>
      </c>
      <c r="B385" s="4"/>
      <c r="C385" s="2" t="s">
        <v>241</v>
      </c>
      <c r="D385" s="12"/>
      <c r="E385" s="12"/>
      <c r="F385" s="11"/>
    </row>
    <row r="386" spans="1:6" s="2" customFormat="1" ht="13.5" customHeight="1">
      <c r="A386" s="2" t="s">
        <v>197</v>
      </c>
      <c r="B386" s="8" t="s">
        <v>277</v>
      </c>
      <c r="C386" s="21">
        <v>15</v>
      </c>
      <c r="D386" s="21">
        <v>100</v>
      </c>
      <c r="E386" s="19">
        <f>SUM(C386*D386)</f>
        <v>1500</v>
      </c>
      <c r="F386" s="11"/>
    </row>
    <row r="387" spans="2:6" s="2" customFormat="1" ht="12.75">
      <c r="B387" s="8" t="s">
        <v>272</v>
      </c>
      <c r="C387" s="21">
        <v>13</v>
      </c>
      <c r="D387" s="21">
        <v>125</v>
      </c>
      <c r="E387" s="19">
        <f>SUM(C387*D387)</f>
        <v>1625</v>
      </c>
      <c r="F387" s="11"/>
    </row>
    <row r="388" spans="2:6" s="2" customFormat="1" ht="12.75">
      <c r="B388" s="8" t="s">
        <v>273</v>
      </c>
      <c r="C388" s="21">
        <v>5</v>
      </c>
      <c r="D388" s="21">
        <v>75</v>
      </c>
      <c r="E388" s="19">
        <f>SUM(C388*D388)</f>
        <v>375</v>
      </c>
      <c r="F388" s="11"/>
    </row>
    <row r="389" spans="2:6" s="2" customFormat="1" ht="12.75">
      <c r="B389" s="8" t="s">
        <v>274</v>
      </c>
      <c r="C389" s="21">
        <v>2</v>
      </c>
      <c r="D389" s="21">
        <v>90</v>
      </c>
      <c r="E389" s="19">
        <f>SUM(C389*D389)</f>
        <v>180</v>
      </c>
      <c r="F389" s="11"/>
    </row>
    <row r="390" spans="2:7" s="2" customFormat="1" ht="12.75">
      <c r="B390" s="8" t="s">
        <v>209</v>
      </c>
      <c r="C390" s="10">
        <v>7</v>
      </c>
      <c r="D390" s="10">
        <v>25</v>
      </c>
      <c r="E390" s="9">
        <f>SUM(C390*D390)</f>
        <v>175</v>
      </c>
      <c r="F390" s="11"/>
      <c r="G390" s="7" t="s">
        <v>122</v>
      </c>
    </row>
    <row r="391" spans="2:6" s="2" customFormat="1" ht="12.75">
      <c r="B391" s="8" t="s">
        <v>65</v>
      </c>
      <c r="C391" s="12"/>
      <c r="D391" s="12"/>
      <c r="E391" s="12"/>
      <c r="F391" s="11"/>
    </row>
    <row r="392" spans="2:6" s="2" customFormat="1" ht="12.75">
      <c r="B392" s="2" t="s">
        <v>180</v>
      </c>
      <c r="C392" s="12"/>
      <c r="D392" s="12"/>
      <c r="E392" s="13">
        <f>SUM(E386:E391)</f>
        <v>3855</v>
      </c>
      <c r="F392" s="11"/>
    </row>
    <row r="393" spans="1:6" s="2" customFormat="1" ht="12.75">
      <c r="A393" s="2" t="s">
        <v>181</v>
      </c>
      <c r="B393" s="4"/>
      <c r="C393" s="12"/>
      <c r="D393" s="12"/>
      <c r="E393" s="12"/>
      <c r="F393" s="11"/>
    </row>
    <row r="394" spans="1:7" s="2" customFormat="1" ht="12.75">
      <c r="A394"/>
      <c r="B394" s="1" t="s">
        <v>27</v>
      </c>
      <c r="C394" s="10"/>
      <c r="D394" s="10"/>
      <c r="E394" s="10"/>
      <c r="F394" s="25">
        <v>207</v>
      </c>
      <c r="G394"/>
    </row>
    <row r="395" spans="1:7" s="2" customFormat="1" ht="12.75">
      <c r="A395"/>
      <c r="B395" s="1" t="s">
        <v>28</v>
      </c>
      <c r="C395" s="10"/>
      <c r="D395" s="10"/>
      <c r="E395" s="10"/>
      <c r="F395" s="9"/>
      <c r="G395"/>
    </row>
    <row r="396" spans="1:7" s="2" customFormat="1" ht="12.75">
      <c r="A396"/>
      <c r="B396" s="1" t="s">
        <v>58</v>
      </c>
      <c r="C396" s="10"/>
      <c r="D396" s="10"/>
      <c r="E396" s="10"/>
      <c r="F396" s="25">
        <v>600</v>
      </c>
      <c r="G396"/>
    </row>
    <row r="397" spans="1:7" s="2" customFormat="1" ht="12.75">
      <c r="A397"/>
      <c r="B397" s="1" t="s">
        <v>59</v>
      </c>
      <c r="C397" s="10"/>
      <c r="D397" s="10"/>
      <c r="E397" s="10"/>
      <c r="F397" s="9"/>
      <c r="G397"/>
    </row>
    <row r="398" spans="2:6" ht="12.75">
      <c r="B398" s="1" t="s">
        <v>68</v>
      </c>
      <c r="C398" s="10"/>
      <c r="D398" s="10"/>
      <c r="E398" s="10"/>
      <c r="F398" s="9">
        <f>SUM(C398*D398)</f>
        <v>0</v>
      </c>
    </row>
    <row r="399" spans="2:6" ht="12.75">
      <c r="B399" s="1" t="s">
        <v>69</v>
      </c>
      <c r="C399" s="10"/>
      <c r="D399" s="10"/>
      <c r="E399" s="10"/>
      <c r="F399" s="9"/>
    </row>
    <row r="400" spans="2:6" ht="12.75">
      <c r="B400" s="1" t="s">
        <v>70</v>
      </c>
      <c r="C400" s="10"/>
      <c r="D400" s="10"/>
      <c r="E400" s="10"/>
      <c r="F400" s="9"/>
    </row>
    <row r="401" spans="2:7" ht="12.75">
      <c r="B401" s="1" t="s">
        <v>71</v>
      </c>
      <c r="C401" s="10"/>
      <c r="D401" s="10"/>
      <c r="E401" s="10"/>
      <c r="F401" s="9"/>
      <c r="G401" t="s">
        <v>120</v>
      </c>
    </row>
    <row r="402" spans="2:7" ht="12.75">
      <c r="B402" s="1" t="s">
        <v>208</v>
      </c>
      <c r="C402" s="23">
        <v>60</v>
      </c>
      <c r="D402" s="23">
        <v>15.1</v>
      </c>
      <c r="E402" s="20"/>
      <c r="F402" s="19">
        <f>C402*D402</f>
        <v>906</v>
      </c>
      <c r="G402" s="20" t="s">
        <v>267</v>
      </c>
    </row>
    <row r="403" spans="2:6" ht="12.75">
      <c r="B403" s="1" t="s">
        <v>72</v>
      </c>
      <c r="C403" s="23">
        <f>C386+C387+C388+C389</f>
        <v>35</v>
      </c>
      <c r="D403" s="23">
        <v>24</v>
      </c>
      <c r="E403" s="10"/>
      <c r="F403" s="9">
        <f>SUM(C403*D403)</f>
        <v>840</v>
      </c>
    </row>
    <row r="404" spans="2:6" ht="12.75">
      <c r="B404" s="1" t="s">
        <v>52</v>
      </c>
      <c r="C404" s="10"/>
      <c r="D404" s="10"/>
      <c r="E404" s="10"/>
      <c r="F404" s="9">
        <f>E$492*G513</f>
        <v>791.3214620431115</v>
      </c>
    </row>
    <row r="405" spans="1:7" ht="12.75">
      <c r="A405" s="2"/>
      <c r="B405" s="2" t="s">
        <v>182</v>
      </c>
      <c r="C405" s="12"/>
      <c r="D405" s="12"/>
      <c r="E405" s="12"/>
      <c r="F405" s="9">
        <f>SUM(F394:F404)</f>
        <v>3344.3214620431118</v>
      </c>
      <c r="G405" s="2"/>
    </row>
    <row r="406" spans="1:7" ht="12.75">
      <c r="A406" s="2"/>
      <c r="B406" s="2"/>
      <c r="C406" s="12"/>
      <c r="D406" s="12"/>
      <c r="E406" s="12"/>
      <c r="F406" s="11"/>
      <c r="G406" s="2"/>
    </row>
    <row r="407" spans="1:7" ht="12.75">
      <c r="A407" s="2"/>
      <c r="B407" s="2" t="s">
        <v>183</v>
      </c>
      <c r="C407" s="12"/>
      <c r="D407" s="12"/>
      <c r="E407" s="12"/>
      <c r="F407" s="11">
        <f>SUM(E392-F405)</f>
        <v>510.67853795688825</v>
      </c>
      <c r="G407" s="2"/>
    </row>
    <row r="408" spans="1:7" ht="12.75">
      <c r="A408" s="2"/>
      <c r="B408" s="2"/>
      <c r="C408" s="12"/>
      <c r="D408" s="12"/>
      <c r="E408" s="12"/>
      <c r="F408" s="11"/>
      <c r="G408" s="2"/>
    </row>
    <row r="409" spans="1:6" s="2" customFormat="1" ht="12.75">
      <c r="A409" s="2" t="s">
        <v>184</v>
      </c>
      <c r="B409" s="4"/>
      <c r="C409" s="2" t="s">
        <v>240</v>
      </c>
      <c r="D409" s="12"/>
      <c r="E409" s="12"/>
      <c r="F409" s="11"/>
    </row>
    <row r="410" spans="1:6" s="2" customFormat="1" ht="13.5" customHeight="1">
      <c r="A410" s="2" t="s">
        <v>198</v>
      </c>
      <c r="B410" s="8" t="s">
        <v>276</v>
      </c>
      <c r="C410" s="21">
        <v>25</v>
      </c>
      <c r="D410" s="21">
        <v>100</v>
      </c>
      <c r="E410" s="19">
        <f>SUM(C410*D410)</f>
        <v>2500</v>
      </c>
      <c r="F410" s="11"/>
    </row>
    <row r="411" spans="2:6" s="2" customFormat="1" ht="12.75">
      <c r="B411" s="8" t="s">
        <v>272</v>
      </c>
      <c r="C411" s="21">
        <v>15</v>
      </c>
      <c r="D411" s="21">
        <v>125</v>
      </c>
      <c r="E411" s="19">
        <f>SUM(C411*D411)</f>
        <v>1875</v>
      </c>
      <c r="F411" s="11"/>
    </row>
    <row r="412" spans="2:6" s="2" customFormat="1" ht="12.75">
      <c r="B412" s="8" t="s">
        <v>273</v>
      </c>
      <c r="C412" s="21">
        <v>7</v>
      </c>
      <c r="D412" s="21">
        <v>75</v>
      </c>
      <c r="E412" s="19">
        <f>SUM(C412*D412)</f>
        <v>525</v>
      </c>
      <c r="F412" s="11"/>
    </row>
    <row r="413" spans="2:6" s="2" customFormat="1" ht="12.75">
      <c r="B413" s="8" t="s">
        <v>274</v>
      </c>
      <c r="C413" s="21">
        <v>3</v>
      </c>
      <c r="D413" s="21">
        <v>90</v>
      </c>
      <c r="E413" s="19">
        <f>SUM(C413*D413)</f>
        <v>270</v>
      </c>
      <c r="F413" s="11"/>
    </row>
    <row r="414" spans="2:7" s="2" customFormat="1" ht="12.75">
      <c r="B414" s="8" t="s">
        <v>210</v>
      </c>
      <c r="C414" s="10">
        <v>7</v>
      </c>
      <c r="D414" s="10">
        <v>25</v>
      </c>
      <c r="E414" s="9">
        <f>SUM(C414*D414)</f>
        <v>175</v>
      </c>
      <c r="F414" s="11"/>
      <c r="G414" s="7" t="s">
        <v>122</v>
      </c>
    </row>
    <row r="415" spans="2:6" s="2" customFormat="1" ht="12.75">
      <c r="B415" s="8" t="s">
        <v>65</v>
      </c>
      <c r="C415" s="12"/>
      <c r="D415" s="12"/>
      <c r="E415" s="12"/>
      <c r="F415" s="11"/>
    </row>
    <row r="416" spans="2:6" s="2" customFormat="1" ht="12.75">
      <c r="B416" s="2" t="s">
        <v>185</v>
      </c>
      <c r="C416" s="12"/>
      <c r="D416" s="12"/>
      <c r="E416" s="13">
        <f>SUM(E410:E415)</f>
        <v>5345</v>
      </c>
      <c r="F416" s="11"/>
    </row>
    <row r="417" spans="1:6" s="2" customFormat="1" ht="12.75">
      <c r="A417" s="2" t="s">
        <v>186</v>
      </c>
      <c r="B417" s="4"/>
      <c r="C417" s="12"/>
      <c r="D417" s="12"/>
      <c r="E417" s="12"/>
      <c r="F417" s="11"/>
    </row>
    <row r="418" spans="1:7" s="2" customFormat="1" ht="12.75">
      <c r="A418"/>
      <c r="B418" s="1" t="s">
        <v>27</v>
      </c>
      <c r="C418" s="10"/>
      <c r="D418" s="10"/>
      <c r="E418" s="10"/>
      <c r="F418" s="25">
        <v>276</v>
      </c>
      <c r="G418"/>
    </row>
    <row r="419" spans="1:7" s="2" customFormat="1" ht="12.75">
      <c r="A419"/>
      <c r="B419" s="1" t="s">
        <v>28</v>
      </c>
      <c r="C419" s="10"/>
      <c r="D419" s="10"/>
      <c r="E419" s="10"/>
      <c r="F419" s="9"/>
      <c r="G419"/>
    </row>
    <row r="420" spans="1:7" s="2" customFormat="1" ht="12.75">
      <c r="A420"/>
      <c r="B420" s="1" t="s">
        <v>58</v>
      </c>
      <c r="C420" s="10"/>
      <c r="D420" s="10"/>
      <c r="E420" s="10"/>
      <c r="F420" s="25">
        <v>600</v>
      </c>
      <c r="G420"/>
    </row>
    <row r="421" spans="1:7" s="2" customFormat="1" ht="12.75">
      <c r="A421"/>
      <c r="B421" s="1" t="s">
        <v>59</v>
      </c>
      <c r="C421" s="10"/>
      <c r="D421" s="10"/>
      <c r="E421" s="10"/>
      <c r="F421" s="9"/>
      <c r="G421"/>
    </row>
    <row r="422" spans="2:6" ht="12.75">
      <c r="B422" s="1" t="s">
        <v>68</v>
      </c>
      <c r="C422" s="10"/>
      <c r="D422" s="10"/>
      <c r="E422" s="10"/>
      <c r="F422" s="9">
        <f>SUM(C422*D422)</f>
        <v>0</v>
      </c>
    </row>
    <row r="423" spans="2:6" ht="12.75">
      <c r="B423" s="1" t="s">
        <v>69</v>
      </c>
      <c r="C423" s="10"/>
      <c r="D423" s="10"/>
      <c r="E423" s="10"/>
      <c r="F423" s="9"/>
    </row>
    <row r="424" spans="2:6" ht="12.75">
      <c r="B424" s="1" t="s">
        <v>70</v>
      </c>
      <c r="C424" s="10"/>
      <c r="D424" s="10"/>
      <c r="E424" s="10"/>
      <c r="F424" s="9"/>
    </row>
    <row r="425" spans="2:7" ht="12.75">
      <c r="B425" s="1" t="s">
        <v>71</v>
      </c>
      <c r="C425" s="10"/>
      <c r="D425" s="10"/>
      <c r="E425" s="10"/>
      <c r="F425" s="9"/>
      <c r="G425" t="s">
        <v>120</v>
      </c>
    </row>
    <row r="426" spans="2:7" ht="12.75">
      <c r="B426" s="1" t="s">
        <v>207</v>
      </c>
      <c r="C426" s="23">
        <v>80</v>
      </c>
      <c r="D426" s="23">
        <v>15.1</v>
      </c>
      <c r="E426" s="20"/>
      <c r="F426" s="19">
        <f>C426*D426</f>
        <v>1208</v>
      </c>
      <c r="G426" s="20" t="s">
        <v>267</v>
      </c>
    </row>
    <row r="427" spans="2:6" ht="12.75">
      <c r="B427" s="1" t="s">
        <v>72</v>
      </c>
      <c r="C427" s="23">
        <f>C410+C411+C412+C413</f>
        <v>50</v>
      </c>
      <c r="D427" s="23">
        <v>24</v>
      </c>
      <c r="E427" s="10"/>
      <c r="F427" s="9">
        <f>SUM(C427*D427)</f>
        <v>1200</v>
      </c>
    </row>
    <row r="428" spans="2:6" ht="12.75">
      <c r="B428" s="1" t="s">
        <v>52</v>
      </c>
      <c r="C428" s="10"/>
      <c r="D428" s="10"/>
      <c r="E428" s="10"/>
      <c r="F428" s="9">
        <f>E$492*G514</f>
        <v>1130.4592314901593</v>
      </c>
    </row>
    <row r="429" spans="1:7" ht="12.75">
      <c r="A429" s="2"/>
      <c r="B429" s="2" t="s">
        <v>187</v>
      </c>
      <c r="C429" s="12"/>
      <c r="D429" s="12"/>
      <c r="E429" s="12"/>
      <c r="F429" s="9">
        <f>SUM(F418:F428)</f>
        <v>4414.459231490159</v>
      </c>
      <c r="G429" s="2"/>
    </row>
    <row r="430" spans="1:7" ht="12.75">
      <c r="A430" s="2"/>
      <c r="B430" s="2"/>
      <c r="C430" s="12"/>
      <c r="D430" s="12"/>
      <c r="E430" s="12"/>
      <c r="F430" s="11"/>
      <c r="G430" s="2"/>
    </row>
    <row r="431" spans="1:7" ht="12.75">
      <c r="A431" s="2"/>
      <c r="B431" s="2" t="s">
        <v>188</v>
      </c>
      <c r="C431" s="12"/>
      <c r="D431" s="12"/>
      <c r="E431" s="12"/>
      <c r="F431" s="11">
        <f>SUM(E416-F429)</f>
        <v>930.5407685098407</v>
      </c>
      <c r="G431" s="2"/>
    </row>
    <row r="432" spans="1:7" ht="12.75">
      <c r="A432" s="2"/>
      <c r="B432" s="2"/>
      <c r="C432" s="12"/>
      <c r="D432" s="12"/>
      <c r="E432" s="12"/>
      <c r="F432" s="11"/>
      <c r="G432" s="2"/>
    </row>
    <row r="433" spans="1:6" s="2" customFormat="1" ht="12.75">
      <c r="A433" s="2" t="s">
        <v>189</v>
      </c>
      <c r="B433" s="4"/>
      <c r="C433" s="2" t="s">
        <v>242</v>
      </c>
      <c r="D433" s="12"/>
      <c r="E433" s="12"/>
      <c r="F433" s="11"/>
    </row>
    <row r="434" spans="1:7" s="2" customFormat="1" ht="13.5" customHeight="1">
      <c r="A434" s="2" t="s">
        <v>199</v>
      </c>
      <c r="B434" s="8" t="s">
        <v>275</v>
      </c>
      <c r="C434" s="21">
        <v>30</v>
      </c>
      <c r="D434" s="21">
        <v>100</v>
      </c>
      <c r="E434" s="19">
        <f>SUM(C434*D434)</f>
        <v>3000</v>
      </c>
      <c r="F434" s="22"/>
      <c r="G434" s="20" t="s">
        <v>269</v>
      </c>
    </row>
    <row r="435" spans="2:6" s="2" customFormat="1" ht="12.75">
      <c r="B435" s="8" t="s">
        <v>272</v>
      </c>
      <c r="C435" s="21">
        <v>17</v>
      </c>
      <c r="D435" s="21">
        <v>125</v>
      </c>
      <c r="E435" s="19">
        <f>SUM(C435*D435)</f>
        <v>2125</v>
      </c>
      <c r="F435" s="11"/>
    </row>
    <row r="436" spans="2:6" s="2" customFormat="1" ht="12.75">
      <c r="B436" s="8" t="s">
        <v>273</v>
      </c>
      <c r="C436" s="21">
        <v>8</v>
      </c>
      <c r="D436" s="21">
        <v>75</v>
      </c>
      <c r="E436" s="19">
        <f>SUM(C436*D436)</f>
        <v>600</v>
      </c>
      <c r="F436" s="11"/>
    </row>
    <row r="437" spans="2:6" s="2" customFormat="1" ht="12.75">
      <c r="B437" s="8" t="s">
        <v>274</v>
      </c>
      <c r="C437" s="21">
        <v>5</v>
      </c>
      <c r="D437" s="21">
        <v>90</v>
      </c>
      <c r="E437" s="19">
        <f>SUM(C437*D437)</f>
        <v>450</v>
      </c>
      <c r="F437" s="11"/>
    </row>
    <row r="438" spans="2:7" s="2" customFormat="1" ht="12.75">
      <c r="B438" s="8" t="s">
        <v>211</v>
      </c>
      <c r="C438" s="10">
        <v>7</v>
      </c>
      <c r="D438" s="10">
        <v>25</v>
      </c>
      <c r="E438" s="9">
        <f>SUM(C438*D438)</f>
        <v>175</v>
      </c>
      <c r="F438" s="11"/>
      <c r="G438" s="7" t="s">
        <v>122</v>
      </c>
    </row>
    <row r="439" spans="2:6" s="2" customFormat="1" ht="12.75">
      <c r="B439" s="8" t="s">
        <v>65</v>
      </c>
      <c r="C439" s="12"/>
      <c r="D439" s="12"/>
      <c r="E439" s="12"/>
      <c r="F439" s="11"/>
    </row>
    <row r="440" spans="1:7" ht="12.75">
      <c r="A440" s="2"/>
      <c r="B440" s="2" t="s">
        <v>190</v>
      </c>
      <c r="C440" s="12"/>
      <c r="D440" s="12"/>
      <c r="E440" s="13">
        <f>SUM(E434:E439)</f>
        <v>6350</v>
      </c>
      <c r="F440" s="11"/>
      <c r="G440" s="2"/>
    </row>
    <row r="441" spans="1:7" ht="12.75">
      <c r="A441" s="2" t="s">
        <v>191</v>
      </c>
      <c r="B441" s="4"/>
      <c r="C441" s="12"/>
      <c r="D441" s="12"/>
      <c r="E441" s="12"/>
      <c r="F441" s="11"/>
      <c r="G441" s="2"/>
    </row>
    <row r="442" spans="2:7" ht="12.75">
      <c r="B442" s="1" t="s">
        <v>27</v>
      </c>
      <c r="C442" s="10"/>
      <c r="D442" s="10"/>
      <c r="E442" s="10"/>
      <c r="F442" s="25">
        <v>50</v>
      </c>
      <c r="G442" s="23" t="s">
        <v>304</v>
      </c>
    </row>
    <row r="443" spans="2:6" ht="12.75">
      <c r="B443" s="1" t="s">
        <v>28</v>
      </c>
      <c r="C443" s="10"/>
      <c r="D443" s="10"/>
      <c r="E443" s="10"/>
      <c r="F443" s="9"/>
    </row>
    <row r="444" spans="2:6" ht="12.75">
      <c r="B444" s="1" t="s">
        <v>58</v>
      </c>
      <c r="C444" s="10"/>
      <c r="D444" s="10"/>
      <c r="E444" s="10"/>
      <c r="F444" s="25">
        <v>600</v>
      </c>
    </row>
    <row r="445" spans="2:6" ht="12.75">
      <c r="B445" s="1" t="s">
        <v>59</v>
      </c>
      <c r="C445" s="10"/>
      <c r="D445" s="10"/>
      <c r="E445" s="10"/>
      <c r="F445" s="9"/>
    </row>
    <row r="446" spans="2:6" ht="12.75">
      <c r="B446" s="1" t="s">
        <v>68</v>
      </c>
      <c r="C446" s="10"/>
      <c r="D446" s="10"/>
      <c r="E446" s="10"/>
      <c r="F446" s="9">
        <f>SUM(C446*D446)</f>
        <v>0</v>
      </c>
    </row>
    <row r="447" spans="2:6" ht="12.75">
      <c r="B447" s="1" t="s">
        <v>69</v>
      </c>
      <c r="C447" s="10"/>
      <c r="D447" s="10"/>
      <c r="E447" s="10"/>
      <c r="F447" s="9"/>
    </row>
    <row r="448" spans="2:6" ht="12.75">
      <c r="B448" s="1" t="s">
        <v>70</v>
      </c>
      <c r="C448" s="10"/>
      <c r="D448" s="10"/>
      <c r="E448" s="10"/>
      <c r="F448" s="9"/>
    </row>
    <row r="449" spans="1:7" ht="12.75">
      <c r="A449" t="s">
        <v>1</v>
      </c>
      <c r="B449" s="1" t="s">
        <v>71</v>
      </c>
      <c r="C449" s="10"/>
      <c r="D449" s="10"/>
      <c r="E449" s="10"/>
      <c r="F449" s="9"/>
      <c r="G449" t="s">
        <v>120</v>
      </c>
    </row>
    <row r="450" spans="2:7" ht="12.75">
      <c r="B450" s="1" t="s">
        <v>206</v>
      </c>
      <c r="C450" s="23">
        <v>90</v>
      </c>
      <c r="D450" s="23">
        <v>15.1</v>
      </c>
      <c r="E450" s="20"/>
      <c r="F450" s="19">
        <f>C450*D450</f>
        <v>1359</v>
      </c>
      <c r="G450" s="20" t="s">
        <v>267</v>
      </c>
    </row>
    <row r="451" spans="2:6" ht="12.75">
      <c r="B451" s="1" t="s">
        <v>72</v>
      </c>
      <c r="C451" s="23">
        <f>C434+C435+C436+C437</f>
        <v>60</v>
      </c>
      <c r="D451" s="23">
        <v>24</v>
      </c>
      <c r="E451" s="10"/>
      <c r="F451" s="9">
        <f>SUM(C451*D451)</f>
        <v>1440</v>
      </c>
    </row>
    <row r="452" spans="2:6" ht="12.75">
      <c r="B452" s="1" t="s">
        <v>52</v>
      </c>
      <c r="C452" s="10"/>
      <c r="D452" s="10"/>
      <c r="E452" s="10"/>
      <c r="F452" s="9">
        <f>E$492*G515</f>
        <v>1356.5510777881912</v>
      </c>
    </row>
    <row r="453" spans="1:7" ht="12.75">
      <c r="A453" s="2"/>
      <c r="B453" s="2" t="s">
        <v>192</v>
      </c>
      <c r="C453" s="12"/>
      <c r="D453" s="12"/>
      <c r="E453" s="12"/>
      <c r="F453" s="9">
        <f>SUM(F442:F452)</f>
        <v>4805.551077788191</v>
      </c>
      <c r="G453" s="2"/>
    </row>
    <row r="454" spans="1:7" ht="12.75">
      <c r="A454" s="2"/>
      <c r="B454" s="2"/>
      <c r="C454" s="12"/>
      <c r="D454" s="12"/>
      <c r="E454" s="12"/>
      <c r="F454" s="11"/>
      <c r="G454" s="2"/>
    </row>
    <row r="455" spans="2:8" s="2" customFormat="1" ht="12.75">
      <c r="B455" s="2" t="s">
        <v>193</v>
      </c>
      <c r="C455" s="12"/>
      <c r="D455" s="12"/>
      <c r="E455" s="12"/>
      <c r="F455" s="11">
        <f>SUM(E440-F453)</f>
        <v>1544.448922211809</v>
      </c>
      <c r="H455"/>
    </row>
    <row r="456" spans="3:8" s="2" customFormat="1" ht="12.75">
      <c r="C456" s="12"/>
      <c r="D456" s="12"/>
      <c r="E456" s="12"/>
      <c r="F456" s="11"/>
      <c r="H456"/>
    </row>
    <row r="457" spans="1:8" s="2" customFormat="1" ht="12.75">
      <c r="A457" s="2" t="s">
        <v>75</v>
      </c>
      <c r="B457" s="8"/>
      <c r="C457" s="10"/>
      <c r="D457" s="10"/>
      <c r="E457" s="9"/>
      <c r="F457" s="9"/>
      <c r="G457"/>
      <c r="H457"/>
    </row>
    <row r="458" spans="2:8" s="7" customFormat="1" ht="12.75">
      <c r="B458" s="8" t="s">
        <v>287</v>
      </c>
      <c r="C458" s="20">
        <v>250</v>
      </c>
      <c r="D458" s="19">
        <v>75</v>
      </c>
      <c r="E458" s="19">
        <f>SUM(C458*D458)</f>
        <v>18750</v>
      </c>
      <c r="F458" s="19"/>
      <c r="G458"/>
      <c r="H458"/>
    </row>
    <row r="459" spans="2:8" s="7" customFormat="1" ht="12.75">
      <c r="B459" s="8" t="s">
        <v>288</v>
      </c>
      <c r="C459" s="20">
        <v>50</v>
      </c>
      <c r="D459" s="19">
        <v>55</v>
      </c>
      <c r="E459" s="19">
        <f>SUM(C459*D459)</f>
        <v>2750</v>
      </c>
      <c r="F459" s="19"/>
      <c r="G459"/>
      <c r="H459"/>
    </row>
    <row r="460" spans="2:8" s="7" customFormat="1" ht="12.75">
      <c r="B460" s="8" t="s">
        <v>76</v>
      </c>
      <c r="C460" s="20"/>
      <c r="D460" s="20"/>
      <c r="E460" s="19"/>
      <c r="F460" s="19"/>
      <c r="G460"/>
      <c r="H460"/>
    </row>
    <row r="461" spans="1:6" ht="12.75">
      <c r="A461" s="7"/>
      <c r="B461" s="2" t="s">
        <v>77</v>
      </c>
      <c r="C461" s="20" t="s">
        <v>1</v>
      </c>
      <c r="D461" s="19" t="s">
        <v>1</v>
      </c>
      <c r="E461" s="19"/>
      <c r="F461" s="19">
        <f>SUM(E458:E459)</f>
        <v>21500</v>
      </c>
    </row>
    <row r="462" spans="1:6" ht="12.75">
      <c r="A462" s="2" t="s">
        <v>81</v>
      </c>
      <c r="B462" s="1"/>
      <c r="C462" s="10"/>
      <c r="D462" s="10"/>
      <c r="E462" s="10"/>
      <c r="F462" s="9"/>
    </row>
    <row r="463" spans="2:7" ht="12.75">
      <c r="B463" s="1" t="s">
        <v>37</v>
      </c>
      <c r="C463" s="10"/>
      <c r="D463" s="10"/>
      <c r="E463" s="10"/>
      <c r="F463" s="9"/>
      <c r="G463" t="s">
        <v>255</v>
      </c>
    </row>
    <row r="464" spans="2:7" ht="12.75">
      <c r="B464" s="1" t="s">
        <v>38</v>
      </c>
      <c r="C464" s="20">
        <f>SUM(C458:C463)</f>
        <v>300</v>
      </c>
      <c r="D464" s="20">
        <v>100</v>
      </c>
      <c r="E464" s="20"/>
      <c r="F464" s="19">
        <f>C464*D464</f>
        <v>30000</v>
      </c>
      <c r="G464" s="23" t="s">
        <v>292</v>
      </c>
    </row>
    <row r="465" spans="2:7" ht="12.75">
      <c r="B465" s="1" t="s">
        <v>78</v>
      </c>
      <c r="C465" s="10"/>
      <c r="D465" s="10"/>
      <c r="E465" s="10"/>
      <c r="F465" s="9"/>
      <c r="G465" t="s">
        <v>257</v>
      </c>
    </row>
    <row r="466" spans="2:7" ht="12.75">
      <c r="B466" s="1" t="s">
        <v>79</v>
      </c>
      <c r="C466" s="10"/>
      <c r="D466" s="10"/>
      <c r="E466" s="10"/>
      <c r="F466" s="9"/>
      <c r="G466" t="s">
        <v>256</v>
      </c>
    </row>
    <row r="467" spans="1:6" ht="12.75">
      <c r="A467" s="7"/>
      <c r="B467" s="2" t="s">
        <v>80</v>
      </c>
      <c r="C467" s="12"/>
      <c r="D467" s="9"/>
      <c r="E467" s="9"/>
      <c r="F467" s="9">
        <f>SUM(F463:F466)</f>
        <v>30000</v>
      </c>
    </row>
    <row r="468" spans="1:6" ht="12.75">
      <c r="A468" s="2"/>
      <c r="B468" s="2"/>
      <c r="C468" s="10"/>
      <c r="D468" s="9"/>
      <c r="E468" s="9"/>
      <c r="F468" s="9"/>
    </row>
    <row r="469" spans="2:6" ht="12.75">
      <c r="B469" s="2" t="s">
        <v>107</v>
      </c>
      <c r="C469" s="10"/>
      <c r="D469" s="9"/>
      <c r="E469" s="9"/>
      <c r="F469" s="9">
        <f>SUM(F461-F467)</f>
        <v>-8500</v>
      </c>
    </row>
    <row r="470" spans="3:6" ht="12.75">
      <c r="C470" s="10"/>
      <c r="D470" s="9"/>
      <c r="E470" s="9"/>
      <c r="F470" s="9"/>
    </row>
    <row r="471" spans="1:6" ht="12.75">
      <c r="A471" s="2" t="s">
        <v>82</v>
      </c>
      <c r="C471" s="14"/>
      <c r="D471" s="10"/>
      <c r="E471" s="10"/>
      <c r="F471" s="9"/>
    </row>
    <row r="472" spans="3:6" ht="12.75">
      <c r="C472" s="10"/>
      <c r="D472" s="10"/>
      <c r="E472" s="10"/>
      <c r="F472" s="9"/>
    </row>
    <row r="473" spans="1:8" s="2" customFormat="1" ht="12.75">
      <c r="A473"/>
      <c r="B473" s="2" t="s">
        <v>83</v>
      </c>
      <c r="C473" s="10"/>
      <c r="D473" s="10"/>
      <c r="E473" s="10"/>
      <c r="F473" s="9"/>
      <c r="G473"/>
      <c r="H473"/>
    </row>
    <row r="474" spans="2:7" ht="12.75">
      <c r="B474" t="s">
        <v>84</v>
      </c>
      <c r="C474" s="12"/>
      <c r="D474" s="10"/>
      <c r="E474" s="10"/>
      <c r="F474" s="9">
        <v>7420</v>
      </c>
      <c r="G474" t="s">
        <v>298</v>
      </c>
    </row>
    <row r="475" spans="2:7" ht="12.75">
      <c r="B475" t="s">
        <v>306</v>
      </c>
      <c r="C475" s="12"/>
      <c r="D475" s="10"/>
      <c r="E475" s="10"/>
      <c r="F475" s="9">
        <v>1000</v>
      </c>
      <c r="G475" t="s">
        <v>307</v>
      </c>
    </row>
    <row r="476" spans="2:7" ht="12.75">
      <c r="B476" t="s">
        <v>85</v>
      </c>
      <c r="C476" s="12">
        <v>650</v>
      </c>
      <c r="D476" s="10">
        <v>30</v>
      </c>
      <c r="E476" s="10"/>
      <c r="F476" s="9">
        <f>C476*D476</f>
        <v>19500</v>
      </c>
      <c r="G476" t="s">
        <v>295</v>
      </c>
    </row>
    <row r="477" spans="1:7" s="2" customFormat="1" ht="12.75">
      <c r="A477"/>
      <c r="B477" t="s">
        <v>86</v>
      </c>
      <c r="C477" s="10"/>
      <c r="D477" s="10"/>
      <c r="E477" s="10"/>
      <c r="F477" s="9">
        <v>11000</v>
      </c>
      <c r="G477"/>
    </row>
    <row r="478" spans="2:6" ht="12.75">
      <c r="B478" t="s">
        <v>87</v>
      </c>
      <c r="C478" s="10"/>
      <c r="D478" s="10"/>
      <c r="E478" s="10"/>
      <c r="F478" s="9">
        <v>3000</v>
      </c>
    </row>
    <row r="479" spans="2:6" ht="12.75">
      <c r="B479" t="s">
        <v>88</v>
      </c>
      <c r="C479" s="10"/>
      <c r="D479" s="10"/>
      <c r="E479" s="10"/>
      <c r="F479" s="9">
        <v>500</v>
      </c>
    </row>
    <row r="480" spans="2:6" ht="12.75">
      <c r="B480" t="s">
        <v>89</v>
      </c>
      <c r="C480" s="10"/>
      <c r="D480" s="10"/>
      <c r="E480" s="10"/>
      <c r="F480" s="9">
        <v>1000</v>
      </c>
    </row>
    <row r="481" spans="2:7" ht="12.75">
      <c r="B481" t="s">
        <v>230</v>
      </c>
      <c r="C481" s="10"/>
      <c r="D481" s="10"/>
      <c r="E481" s="10"/>
      <c r="F481" s="9">
        <v>0</v>
      </c>
      <c r="G481" t="s">
        <v>293</v>
      </c>
    </row>
    <row r="482" spans="2:6" ht="12.75">
      <c r="B482" t="s">
        <v>90</v>
      </c>
      <c r="C482" s="10"/>
      <c r="D482" s="10"/>
      <c r="E482" s="10"/>
      <c r="F482" s="9">
        <v>2100</v>
      </c>
    </row>
    <row r="483" spans="2:6" ht="12.75">
      <c r="B483" t="s">
        <v>91</v>
      </c>
      <c r="C483" s="10"/>
      <c r="D483" s="10"/>
      <c r="E483" s="10"/>
      <c r="F483" s="9"/>
    </row>
    <row r="484" spans="2:7" ht="12.75">
      <c r="B484" t="s">
        <v>305</v>
      </c>
      <c r="C484" s="10"/>
      <c r="D484" s="10"/>
      <c r="E484" s="10"/>
      <c r="F484" s="9">
        <v>3290</v>
      </c>
      <c r="G484" s="10" t="s">
        <v>296</v>
      </c>
    </row>
    <row r="485" spans="2:7" ht="12.75">
      <c r="B485" t="s">
        <v>92</v>
      </c>
      <c r="C485" s="10"/>
      <c r="D485" s="10"/>
      <c r="E485" s="10"/>
      <c r="F485" s="9">
        <v>300</v>
      </c>
      <c r="G485" t="s">
        <v>119</v>
      </c>
    </row>
    <row r="486" spans="2:7" ht="12.75">
      <c r="B486" t="s">
        <v>93</v>
      </c>
      <c r="C486" s="10"/>
      <c r="D486" s="10"/>
      <c r="E486" s="10"/>
      <c r="F486" s="9">
        <v>100</v>
      </c>
      <c r="G486" t="s">
        <v>118</v>
      </c>
    </row>
    <row r="487" spans="2:7" ht="12.75">
      <c r="B487" t="s">
        <v>94</v>
      </c>
      <c r="C487" s="10"/>
      <c r="D487" s="10"/>
      <c r="E487" s="10"/>
      <c r="F487" s="19">
        <v>3000</v>
      </c>
      <c r="G487" s="20" t="s">
        <v>270</v>
      </c>
    </row>
    <row r="488" spans="2:6" ht="12.75">
      <c r="B488" t="s">
        <v>95</v>
      </c>
      <c r="C488" s="10"/>
      <c r="D488" s="10"/>
      <c r="E488" s="10"/>
      <c r="F488" s="9">
        <v>7600</v>
      </c>
    </row>
    <row r="489" spans="2:7" ht="12.75">
      <c r="B489" t="s">
        <v>96</v>
      </c>
      <c r="C489" s="10"/>
      <c r="D489" s="10"/>
      <c r="E489" s="10"/>
      <c r="F489" s="9">
        <v>200</v>
      </c>
      <c r="G489" t="s">
        <v>117</v>
      </c>
    </row>
    <row r="490" spans="2:6" ht="12.75">
      <c r="B490" t="s">
        <v>97</v>
      </c>
      <c r="C490" s="10"/>
      <c r="D490" s="10"/>
      <c r="E490" s="10"/>
      <c r="F490" s="9">
        <v>300</v>
      </c>
    </row>
    <row r="491" spans="2:6" ht="12.75">
      <c r="B491" s="1"/>
      <c r="C491" s="10"/>
      <c r="D491" s="12"/>
      <c r="E491" s="10"/>
      <c r="F491" s="9"/>
    </row>
    <row r="492" spans="2:7" ht="12.75">
      <c r="B492" s="2" t="s">
        <v>98</v>
      </c>
      <c r="C492" s="10"/>
      <c r="D492" s="9"/>
      <c r="E492" s="9">
        <f>SUM($F474:$F491)</f>
        <v>60310</v>
      </c>
      <c r="F492" s="9"/>
      <c r="G492" t="s">
        <v>335</v>
      </c>
    </row>
    <row r="493" spans="3:6" ht="12.75">
      <c r="C493" s="10"/>
      <c r="D493" s="9"/>
      <c r="E493" s="9"/>
      <c r="F493" s="9"/>
    </row>
    <row r="494" spans="3:6" ht="12.75">
      <c r="C494" s="10"/>
      <c r="D494" s="9"/>
      <c r="E494" s="9"/>
      <c r="F494" s="9"/>
    </row>
    <row r="495" spans="1:7" ht="12.75">
      <c r="A495" s="2"/>
      <c r="B495" s="2" t="s">
        <v>101</v>
      </c>
      <c r="C495" s="12"/>
      <c r="D495" s="11"/>
      <c r="E495" s="11"/>
      <c r="F495" s="11">
        <f>SUM(F62+F83+F104+F125+F146+F167+F191+F215+F239+F263+F287+F311+F335+F359+F383+F407+F431+F455+F469)-F492</f>
        <v>-9415.525000000001</v>
      </c>
      <c r="G495" s="2"/>
    </row>
    <row r="497" spans="1:7" ht="12.75">
      <c r="A497" t="s">
        <v>1</v>
      </c>
      <c r="B497" s="30" t="s">
        <v>310</v>
      </c>
      <c r="C497" s="30" t="s">
        <v>312</v>
      </c>
      <c r="D497" s="31" t="s">
        <v>313</v>
      </c>
      <c r="E497" s="31" t="s">
        <v>314</v>
      </c>
      <c r="F497" s="31"/>
      <c r="G497" s="31" t="s">
        <v>332</v>
      </c>
    </row>
    <row r="498" spans="2:7" ht="12.75">
      <c r="B498" s="29" t="s">
        <v>311</v>
      </c>
      <c r="C498" s="29">
        <v>590</v>
      </c>
      <c r="D498" s="32">
        <v>3</v>
      </c>
      <c r="E498" s="32">
        <f>D498*C498</f>
        <v>1770</v>
      </c>
      <c r="F498" s="31"/>
      <c r="G498" s="33">
        <f>E498/E$516</f>
        <v>0.6635426429240863</v>
      </c>
    </row>
    <row r="499" spans="2:7" ht="12.75">
      <c r="B499" s="29" t="s">
        <v>315</v>
      </c>
      <c r="C499" s="29">
        <v>55</v>
      </c>
      <c r="D499" s="32">
        <v>0.5</v>
      </c>
      <c r="E499" s="32">
        <f aca="true" t="shared" si="1" ref="E499:E515">D499*C499</f>
        <v>27.5</v>
      </c>
      <c r="F499" s="31"/>
      <c r="G499" s="33">
        <f aca="true" t="shared" si="2" ref="G499:G515">E499/E$516</f>
        <v>0.010309278350515464</v>
      </c>
    </row>
    <row r="500" spans="2:7" ht="12.75">
      <c r="B500" s="29" t="s">
        <v>316</v>
      </c>
      <c r="C500" s="29">
        <v>45</v>
      </c>
      <c r="D500" s="32">
        <v>0.5</v>
      </c>
      <c r="E500" s="32">
        <f t="shared" si="1"/>
        <v>22.5</v>
      </c>
      <c r="F500" s="31"/>
      <c r="G500" s="33">
        <f t="shared" si="2"/>
        <v>0.008434864104967198</v>
      </c>
    </row>
    <row r="501" spans="2:7" ht="12.75">
      <c r="B501" s="29" t="s">
        <v>317</v>
      </c>
      <c r="C501" s="29">
        <v>70</v>
      </c>
      <c r="D501" s="32">
        <v>0.5</v>
      </c>
      <c r="E501" s="32">
        <f t="shared" si="1"/>
        <v>35</v>
      </c>
      <c r="F501" s="31"/>
      <c r="G501" s="33">
        <f t="shared" si="2"/>
        <v>0.013120899718837863</v>
      </c>
    </row>
    <row r="502" spans="2:7" ht="12.75">
      <c r="B502" s="29" t="s">
        <v>318</v>
      </c>
      <c r="C502" s="29">
        <v>45</v>
      </c>
      <c r="D502" s="32">
        <v>0.5</v>
      </c>
      <c r="E502" s="32">
        <f t="shared" si="1"/>
        <v>22.5</v>
      </c>
      <c r="F502" s="31"/>
      <c r="G502" s="33">
        <f t="shared" si="2"/>
        <v>0.008434864104967198</v>
      </c>
    </row>
    <row r="503" spans="2:7" ht="12.75">
      <c r="B503" s="29" t="s">
        <v>319</v>
      </c>
      <c r="C503" s="29">
        <v>80</v>
      </c>
      <c r="D503" s="32">
        <v>0.5</v>
      </c>
      <c r="E503" s="32">
        <f t="shared" si="1"/>
        <v>40</v>
      </c>
      <c r="F503" s="31"/>
      <c r="G503" s="33">
        <f t="shared" si="2"/>
        <v>0.01499531396438613</v>
      </c>
    </row>
    <row r="504" spans="2:7" ht="12.75">
      <c r="B504" s="29" t="s">
        <v>320</v>
      </c>
      <c r="C504" s="29">
        <f>C187</f>
        <v>35</v>
      </c>
      <c r="D504" s="32">
        <v>1</v>
      </c>
      <c r="E504" s="32">
        <f t="shared" si="1"/>
        <v>35</v>
      </c>
      <c r="F504" s="31"/>
      <c r="G504" s="33">
        <f t="shared" si="2"/>
        <v>0.013120899718837863</v>
      </c>
    </row>
    <row r="505" spans="2:7" ht="12.75">
      <c r="B505" s="29" t="s">
        <v>321</v>
      </c>
      <c r="C505" s="29">
        <f>C211</f>
        <v>30</v>
      </c>
      <c r="D505" s="32">
        <v>1</v>
      </c>
      <c r="E505" s="32">
        <f t="shared" si="1"/>
        <v>30</v>
      </c>
      <c r="F505" s="31"/>
      <c r="G505" s="33">
        <f t="shared" si="2"/>
        <v>0.011246485473289597</v>
      </c>
    </row>
    <row r="506" spans="2:7" ht="12.75">
      <c r="B506" s="29" t="s">
        <v>322</v>
      </c>
      <c r="C506" s="29">
        <f>C235</f>
        <v>70</v>
      </c>
      <c r="D506" s="32">
        <v>1</v>
      </c>
      <c r="E506" s="32">
        <f t="shared" si="1"/>
        <v>70</v>
      </c>
      <c r="F506" s="31"/>
      <c r="G506" s="33">
        <f t="shared" si="2"/>
        <v>0.026241799437675725</v>
      </c>
    </row>
    <row r="507" spans="2:7" ht="12.75">
      <c r="B507" s="29" t="s">
        <v>323</v>
      </c>
      <c r="C507" s="29">
        <f>C259</f>
        <v>30</v>
      </c>
      <c r="D507" s="32">
        <v>1</v>
      </c>
      <c r="E507" s="32">
        <f t="shared" si="1"/>
        <v>30</v>
      </c>
      <c r="F507" s="31"/>
      <c r="G507" s="33">
        <f t="shared" si="2"/>
        <v>0.011246485473289597</v>
      </c>
    </row>
    <row r="508" spans="2:7" ht="12.75">
      <c r="B508" s="29" t="s">
        <v>324</v>
      </c>
      <c r="C508" s="29">
        <f>C283</f>
        <v>30</v>
      </c>
      <c r="D508" s="32">
        <v>2</v>
      </c>
      <c r="E508" s="32">
        <f t="shared" si="1"/>
        <v>60</v>
      </c>
      <c r="F508" s="31"/>
      <c r="G508" s="33">
        <f t="shared" si="2"/>
        <v>0.022492970946579195</v>
      </c>
    </row>
    <row r="509" spans="2:7" ht="12.75">
      <c r="B509" s="29" t="s">
        <v>325</v>
      </c>
      <c r="C509" s="29">
        <f>C307</f>
        <v>75</v>
      </c>
      <c r="D509" s="32">
        <v>2</v>
      </c>
      <c r="E509" s="32">
        <f t="shared" si="1"/>
        <v>150</v>
      </c>
      <c r="F509" s="31"/>
      <c r="G509" s="33">
        <f t="shared" si="2"/>
        <v>0.056232427366447985</v>
      </c>
    </row>
    <row r="510" spans="2:7" ht="12.75">
      <c r="B510" s="29" t="s">
        <v>326</v>
      </c>
      <c r="C510" s="29">
        <f>C331</f>
        <v>40</v>
      </c>
      <c r="D510" s="32">
        <v>1</v>
      </c>
      <c r="E510" s="32">
        <f t="shared" si="1"/>
        <v>40</v>
      </c>
      <c r="F510" s="31"/>
      <c r="G510" s="33">
        <f t="shared" si="2"/>
        <v>0.01499531396438613</v>
      </c>
    </row>
    <row r="511" spans="2:7" ht="12.75">
      <c r="B511" s="29" t="s">
        <v>327</v>
      </c>
      <c r="C511" s="29">
        <f>C355</f>
        <v>80</v>
      </c>
      <c r="D511" s="32">
        <v>2</v>
      </c>
      <c r="E511" s="32">
        <f t="shared" si="1"/>
        <v>160</v>
      </c>
      <c r="F511" s="31"/>
      <c r="G511" s="33">
        <f t="shared" si="2"/>
        <v>0.05998125585754452</v>
      </c>
    </row>
    <row r="512" spans="2:7" ht="12.75">
      <c r="B512" s="29" t="s">
        <v>328</v>
      </c>
      <c r="C512" s="29">
        <f>C379</f>
        <v>30</v>
      </c>
      <c r="D512" s="32">
        <v>1</v>
      </c>
      <c r="E512" s="32">
        <f t="shared" si="1"/>
        <v>30</v>
      </c>
      <c r="F512" s="31"/>
      <c r="G512" s="33">
        <f t="shared" si="2"/>
        <v>0.011246485473289597</v>
      </c>
    </row>
    <row r="513" spans="2:7" ht="12.75">
      <c r="B513" s="29" t="s">
        <v>329</v>
      </c>
      <c r="C513" s="29">
        <f>C403</f>
        <v>35</v>
      </c>
      <c r="D513" s="32">
        <v>1</v>
      </c>
      <c r="E513" s="32">
        <f t="shared" si="1"/>
        <v>35</v>
      </c>
      <c r="F513" s="31"/>
      <c r="G513" s="33">
        <f t="shared" si="2"/>
        <v>0.013120899718837863</v>
      </c>
    </row>
    <row r="514" spans="2:7" ht="12.75">
      <c r="B514" s="29" t="s">
        <v>330</v>
      </c>
      <c r="C514" s="29">
        <f>C427</f>
        <v>50</v>
      </c>
      <c r="D514" s="32">
        <v>1</v>
      </c>
      <c r="E514" s="32">
        <f t="shared" si="1"/>
        <v>50</v>
      </c>
      <c r="F514" s="31"/>
      <c r="G514" s="33">
        <f t="shared" si="2"/>
        <v>0.01874414245548266</v>
      </c>
    </row>
    <row r="515" spans="2:7" ht="12.75">
      <c r="B515" s="29" t="s">
        <v>331</v>
      </c>
      <c r="C515" s="29">
        <f>C451</f>
        <v>60</v>
      </c>
      <c r="D515" s="32">
        <v>1</v>
      </c>
      <c r="E515" s="32">
        <f t="shared" si="1"/>
        <v>60</v>
      </c>
      <c r="F515" s="31"/>
      <c r="G515" s="33">
        <f t="shared" si="2"/>
        <v>0.022492970946579195</v>
      </c>
    </row>
    <row r="516" spans="2:7" ht="12.75">
      <c r="B516" s="29" t="s">
        <v>333</v>
      </c>
      <c r="C516" s="29"/>
      <c r="D516" s="34"/>
      <c r="E516" s="34">
        <f>SUM(E498:E515)</f>
        <v>2667.5</v>
      </c>
      <c r="F516" s="31"/>
      <c r="G516" s="33">
        <f>SUM(G498:G515)</f>
        <v>0.9999999999999999</v>
      </c>
    </row>
    <row r="517" spans="2:5" ht="12.75">
      <c r="B517" s="29" t="s">
        <v>334</v>
      </c>
      <c r="C517" s="27"/>
      <c r="D517" s="28"/>
      <c r="E517" s="28"/>
    </row>
    <row r="518" spans="2:5" ht="12.75">
      <c r="B518" s="27"/>
      <c r="C518" s="27"/>
      <c r="D518" s="28"/>
      <c r="E518" s="28"/>
    </row>
  </sheetData>
  <printOptions/>
  <pageMargins left="0.75" right="0.75" top="1" bottom="1" header="0.5" footer="0.5"/>
  <pageSetup fitToHeight="8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Computational Linguistics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 Rasmussen</dc:creator>
  <cp:keywords/>
  <dc:description/>
  <cp:lastModifiedBy>radev</cp:lastModifiedBy>
  <cp:lastPrinted>2005-04-15T14:08:45Z</cp:lastPrinted>
  <dcterms:created xsi:type="dcterms:W3CDTF">2005-03-30T20:21:46Z</dcterms:created>
  <dcterms:modified xsi:type="dcterms:W3CDTF">2005-04-16T03:37:50Z</dcterms:modified>
  <cp:category/>
  <cp:version/>
  <cp:contentType/>
  <cp:contentStatus/>
</cp:coreProperties>
</file>