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tabRatio="680" firstSheet="3" activeTab="5"/>
  </bookViews>
  <sheets>
    <sheet name="assumptions" sheetId="1" r:id="rId1"/>
    <sheet name="income-expense statement" sheetId="2" r:id="rId2"/>
    <sheet name="profit-loss by specific event" sheetId="3" r:id="rId3"/>
    <sheet name="general overhead expenses" sheetId="4" r:id="rId4"/>
    <sheet name="overhead percentage calc." sheetId="5" r:id="rId5"/>
    <sheet name="shadows" sheetId="6" r:id="rId6"/>
    <sheet name="proportion income per event" sheetId="7" r:id="rId7"/>
  </sheets>
  <definedNames/>
  <calcPr fullCalcOnLoad="1"/>
</workbook>
</file>

<file path=xl/sharedStrings.xml><?xml version="1.0" encoding="utf-8"?>
<sst xmlns="http://schemas.openxmlformats.org/spreadsheetml/2006/main" count="590" uniqueCount="420">
  <si>
    <t>Main Conference Income:</t>
  </si>
  <si>
    <t>Registrations</t>
  </si>
  <si>
    <t>a.</t>
  </si>
  <si>
    <t>Sponsorships</t>
  </si>
  <si>
    <t>Exhibitors Fees</t>
  </si>
  <si>
    <t>Miscellaneous Sales (t-shirts)</t>
  </si>
  <si>
    <t>Extra page charges</t>
  </si>
  <si>
    <t>Main Conference Proceedings Sales</t>
  </si>
  <si>
    <t>Miscellaneous Income</t>
  </si>
  <si>
    <t>Total Main Conference Income:</t>
  </si>
  <si>
    <t>Main Conference (3 days):</t>
  </si>
  <si>
    <t>Break Refreshments - 7/8/2002</t>
  </si>
  <si>
    <t>Break Refreshments - 7/9/2002</t>
  </si>
  <si>
    <t>Break Refreshments - 7/10/2002</t>
  </si>
  <si>
    <t>Total Break Refreshment Expense:</t>
  </si>
  <si>
    <t>Promotional Items (Mercury Specialties):</t>
  </si>
  <si>
    <t>Pens</t>
  </si>
  <si>
    <t>Conference Bags</t>
  </si>
  <si>
    <t>T Shirts</t>
  </si>
  <si>
    <t>Badge Holders</t>
  </si>
  <si>
    <t>Added quantity due to high registration</t>
  </si>
  <si>
    <t>Total Promotional Item Expense:</t>
  </si>
  <si>
    <t>Opening Reception (7/7/2002):</t>
  </si>
  <si>
    <t>University Museum Room Rental</t>
  </si>
  <si>
    <t>Catering</t>
  </si>
  <si>
    <t>Musicians</t>
  </si>
  <si>
    <t>Staff overhead (5%)</t>
  </si>
  <si>
    <t>Total Reception Expense:</t>
  </si>
  <si>
    <t>Awards</t>
  </si>
  <si>
    <t>Speaker Honoraria</t>
  </si>
  <si>
    <t>Student Lunch</t>
  </si>
  <si>
    <t>PC Travel</t>
  </si>
  <si>
    <t>PC Meeting - food</t>
  </si>
  <si>
    <t>Executive Board Meeting (7/7/02)</t>
  </si>
  <si>
    <t>Executive Committee Dinner (7/8/02)</t>
  </si>
  <si>
    <t>Comp. Ling. Board Luncheon (7/8/02)</t>
  </si>
  <si>
    <t>NAACL Dinner Meeting</t>
  </si>
  <si>
    <t>ACL Conference Committee Breakfast (7/10/02)</t>
  </si>
  <si>
    <t>Hotel Expense - Speakers, Priscilla</t>
  </si>
  <si>
    <t>Irvine Auditorium Expense (3 days)</t>
  </si>
  <si>
    <t>b.</t>
  </si>
  <si>
    <t>Overhead (62.16%)</t>
  </si>
  <si>
    <t>Total Main Conference Expense:</t>
  </si>
  <si>
    <t>Main Conference - Net Profit:</t>
  </si>
  <si>
    <t>Tutorials Income:</t>
  </si>
  <si>
    <t>Registration</t>
  </si>
  <si>
    <t>Tutorial Note Sales</t>
  </si>
  <si>
    <t>Total Tutorial Income:</t>
  </si>
  <si>
    <t xml:space="preserve">Tutorials Expense: </t>
  </si>
  <si>
    <t>Tutorial Honoraria</t>
  </si>
  <si>
    <t>Break Refreshments - 7/7/2002</t>
  </si>
  <si>
    <t>Tutorial Notes - printing</t>
  </si>
  <si>
    <t>Overhead (2.28%)</t>
  </si>
  <si>
    <t>Total Tutorial Expense:</t>
  </si>
  <si>
    <t>Tutorials - Net Profit:</t>
  </si>
  <si>
    <t>EMNLP Workshop Income :</t>
  </si>
  <si>
    <t>EMNLP Workshop (2 day) - Expenses:</t>
  </si>
  <si>
    <t>EMNLP Speaker Travel</t>
  </si>
  <si>
    <t>EMNLP Reception - Catering</t>
  </si>
  <si>
    <t>EMNLP Reception - Room/Furnishings</t>
  </si>
  <si>
    <t>Break Refreshments - 7/6/2002</t>
  </si>
  <si>
    <t>Overhead (13.85%)</t>
  </si>
  <si>
    <t>Total EMNLP Expense:</t>
  </si>
  <si>
    <t>EMNLP Workshop - Net Loss:</t>
  </si>
  <si>
    <t>Workshop 1 - Effective Tools/Methods - Income:</t>
  </si>
  <si>
    <t>Workshop 1 - Effective Tools/Methods - Expenses:</t>
  </si>
  <si>
    <t>Overhead (1.10%)</t>
  </si>
  <si>
    <t>Total Workshop 1 Expense:</t>
  </si>
  <si>
    <t>Workshop 1 - Effective Tools/Methods - Net Profit:</t>
  </si>
  <si>
    <t>Workshop 2 - Discourse/Dialogue (2 day) Income:</t>
  </si>
  <si>
    <t>Workshop 2 - Discourse/Dialogue (2 day) Expense:</t>
  </si>
  <si>
    <t>SIGDIAL Reception - Catering</t>
  </si>
  <si>
    <t>SIGDIAL Reception - Room/Furnishings</t>
  </si>
  <si>
    <t>Break Refreshments - 7/11/2002</t>
  </si>
  <si>
    <t>Break Refreshments - 7/12/2002</t>
  </si>
  <si>
    <t>Overhead (5.67%)</t>
  </si>
  <si>
    <t>Total Workshop 2 Expense:</t>
  </si>
  <si>
    <t>Workshop 2 - Discourse/Dialogue - Net Loss:</t>
  </si>
  <si>
    <t>Workshop 3 - NLP Biomedical Income:</t>
  </si>
  <si>
    <t>Workshop 3 - NLP Biomedical Expense:</t>
  </si>
  <si>
    <t>Overhead (1.97%)</t>
  </si>
  <si>
    <t>Total Workshop 3 Expense:</t>
  </si>
  <si>
    <t>Workshop 3 - NLP Biomedical - Net Profit:</t>
  </si>
  <si>
    <t>Workshop 4 - Text Summarization (2 day) Income:</t>
  </si>
  <si>
    <t>Workshop 4 - Text Summarization (2 day) Expense:</t>
  </si>
  <si>
    <t>Overhead (4.36%)</t>
  </si>
  <si>
    <t>Total Workshop 4 Expense:</t>
  </si>
  <si>
    <t>Workshop 4 - Text Summarization - Net Profit:</t>
  </si>
  <si>
    <t>Workshop 5 - Comp. App. Semitic - Income:</t>
  </si>
  <si>
    <t>Workshop 5 - Comp. App. Semitic - Expense:</t>
  </si>
  <si>
    <t>Overhead (.66%)</t>
  </si>
  <si>
    <t>Total Workshop 5 Expense:</t>
  </si>
  <si>
    <t>Workshop 5 - Comp. App. Semitic - Net Profit:</t>
  </si>
  <si>
    <t>Workshop 6 - Morpho./Phono. - Income:</t>
  </si>
  <si>
    <t>Workshop 6 - Morpho./Phono. - Expense:</t>
  </si>
  <si>
    <t>Overhead (1.40%)</t>
  </si>
  <si>
    <t>Total Workshop 6 Expense:</t>
  </si>
  <si>
    <t>Workshop 6 - Morpho./Phono. - Net Profit:</t>
  </si>
  <si>
    <t>Workshop 7 - Speech to Speech - Income:</t>
  </si>
  <si>
    <t>Workshop 7 - Speech to Speech - Expense:</t>
  </si>
  <si>
    <t>Overhead (1.55%)</t>
  </si>
  <si>
    <t>Total Workshop 7 Expense:</t>
  </si>
  <si>
    <t>Workshop 7 - Speech to Speech - Net Profit:</t>
  </si>
  <si>
    <t>Workshop 8 - Word Sense Disambig. - Income:</t>
  </si>
  <si>
    <t>Workshop 8 - Word Sense Disambig. Expense:</t>
  </si>
  <si>
    <t>Overhead (1.91%)</t>
  </si>
  <si>
    <t>Total Workshop 8 Expense:</t>
  </si>
  <si>
    <t>Workshop 8 - Word Sense Disambig. - Net Profit:</t>
  </si>
  <si>
    <t>Workshop 9 - NLP &amp; Visualization - Income:</t>
  </si>
  <si>
    <t>Workshop 9 - NLP &amp; Visualization - Expense:</t>
  </si>
  <si>
    <t>Workshop 9 - No Proceedings</t>
  </si>
  <si>
    <t>Overhead (.45%)</t>
  </si>
  <si>
    <t>Total Workshop 9 Expense:</t>
  </si>
  <si>
    <t>Workshop 9 - NLP &amp; Visualization - Net Profit:</t>
  </si>
  <si>
    <t>Workhop 10 - Unsuperv. Lexical Acq. - Income:</t>
  </si>
  <si>
    <t>Sponsor - Microsoft</t>
  </si>
  <si>
    <t>Total Workshop 10 Income:</t>
  </si>
  <si>
    <t>Workshop 10 - Unsuperv. Lexical Acq.:</t>
  </si>
  <si>
    <t>Overhead (2.63%)</t>
  </si>
  <si>
    <t>Total Workshop 10 Expense:</t>
  </si>
  <si>
    <t>Workshop 10 - Unsuperv. Lexical Acq. - Net Profit:</t>
  </si>
  <si>
    <t>Banquet Income:</t>
  </si>
  <si>
    <t>Sponsor for band (Glaxo-Smith-Kline)</t>
  </si>
  <si>
    <t>Total Banquet Income:</t>
  </si>
  <si>
    <t>Banquet Expense (7/9/2002):</t>
  </si>
  <si>
    <t>30th St. Station Rental</t>
  </si>
  <si>
    <t>Band</t>
  </si>
  <si>
    <t>Transportation</t>
  </si>
  <si>
    <t>Staff Overhead (5%)</t>
  </si>
  <si>
    <t>Total Banquet Expense:</t>
  </si>
  <si>
    <t>Notes:</t>
  </si>
  <si>
    <t>a.  Total sponsorships decreased by $2,000 to banquet band, and $1,000 to Workshop 10 -</t>
  </si>
  <si>
    <t xml:space="preserve">    Lexical Acquisition. Total decrease $3,000, balance to Main Conference</t>
  </si>
  <si>
    <t>ACL2002 Conference - Overhead Percentage Based on Event Attendance</t>
  </si>
  <si>
    <t>#</t>
  </si>
  <si>
    <t xml:space="preserve">Number </t>
  </si>
  <si>
    <t>Event</t>
  </si>
  <si>
    <t xml:space="preserve">People </t>
  </si>
  <si>
    <t>% of</t>
  </si>
  <si>
    <t>Distribution</t>
  </si>
  <si>
    <t>Attending</t>
  </si>
  <si>
    <t>Days</t>
  </si>
  <si>
    <t>Overhead</t>
  </si>
  <si>
    <t>of Overhead</t>
  </si>
  <si>
    <t>Main Conference (3 day):</t>
  </si>
  <si>
    <t>Total Main:</t>
  </si>
  <si>
    <t>Tutorials:</t>
  </si>
  <si>
    <t>Tutorial 1 - Toward Spontaneous</t>
  </si>
  <si>
    <t>Tutorial 2 - Machine Learning</t>
  </si>
  <si>
    <t>Tutorial 3 - Kernel Methods</t>
  </si>
  <si>
    <t>Tutorial 4 - NLP App./Reference</t>
  </si>
  <si>
    <t>Total Tutorials:</t>
  </si>
  <si>
    <t>Workshops:</t>
  </si>
  <si>
    <t>SIGDAT</t>
  </si>
  <si>
    <t>EMNLP Workshop (2 day):</t>
  </si>
  <si>
    <t>none</t>
  </si>
  <si>
    <t>Workshop 1 - Effect. Tools/Methods):</t>
  </si>
  <si>
    <t>SIGDIAL</t>
  </si>
  <si>
    <t>Workshop 2 - Discourse/Dialogue (2 day):</t>
  </si>
  <si>
    <t>Workshop 3 - NLP Biomedical:</t>
  </si>
  <si>
    <t>Workshop 4 - Text Summarization (2 day):</t>
  </si>
  <si>
    <t>Workshop 5 - Comp. App. Semitic:</t>
  </si>
  <si>
    <t>PHON/NLL</t>
  </si>
  <si>
    <t>Workshop 6 - Morpho./Phono:</t>
  </si>
  <si>
    <t>Workshop 7 - Speech to Speech:</t>
  </si>
  <si>
    <t>SIG-LEX</t>
  </si>
  <si>
    <t>Workshop 8 - Word Sense Disambig.:</t>
  </si>
  <si>
    <t>none?</t>
  </si>
  <si>
    <t>Workshop 9 - NLP &amp; Visualization</t>
  </si>
  <si>
    <t>Total Workshops:</t>
  </si>
  <si>
    <t>Banquet:</t>
  </si>
  <si>
    <t>Total Banquet:</t>
  </si>
  <si>
    <t>note*</t>
  </si>
  <si>
    <t>TOTAL PEOPLE DAYS:</t>
  </si>
  <si>
    <t>*NET OVERHEAD DISTRIBUTED:</t>
  </si>
  <si>
    <t>Total (check)</t>
  </si>
  <si>
    <t>* Banquet assigned 5% of total Staff expense only, Opening Reception assigned 5% Staff Expense.</t>
  </si>
  <si>
    <t>EMNLP Registration Income</t>
  </si>
  <si>
    <t>Total EMNLP Income:</t>
  </si>
  <si>
    <t>EMNLP Proceedings sales as % of extra sales</t>
  </si>
  <si>
    <t>Workshop 1 - Registration</t>
  </si>
  <si>
    <t>Workshop 1 - Proceedings sales as % of extra sales</t>
  </si>
  <si>
    <t>Total Workshop 1 Income:</t>
  </si>
  <si>
    <t>Workshop 2 - Registration</t>
  </si>
  <si>
    <t>Workshop 2 - Proceedings sales as % of extra sales</t>
  </si>
  <si>
    <t>Total Workshop 2 Income:</t>
  </si>
  <si>
    <t>Workshop 3 - Registration</t>
  </si>
  <si>
    <t>Workshop 3 - Proceedings sales as % of extra sales</t>
  </si>
  <si>
    <t>Total Workshop 3 Income:</t>
  </si>
  <si>
    <t>Workshop 4 - Registration</t>
  </si>
  <si>
    <t>Workshop 4 - Proceedings sales as % of extra sales</t>
  </si>
  <si>
    <t>Total Workshop 4 Income:</t>
  </si>
  <si>
    <t>Workshop 5 - Registration</t>
  </si>
  <si>
    <t>Workshop 5 - Proceedings sales as % of extra sales</t>
  </si>
  <si>
    <t>Total Workshop 5 Income:</t>
  </si>
  <si>
    <t>Workshop 10 - Proceedings sales as % of extra sales</t>
  </si>
  <si>
    <t>Workshop 10 - Registration</t>
  </si>
  <si>
    <t>Workshop 9 - Registration</t>
  </si>
  <si>
    <t>Workshop 9 - Proceedings sales as % of extra sales</t>
  </si>
  <si>
    <t>Total Workshop 9 Income:</t>
  </si>
  <si>
    <t>Workshop 8 - Registration</t>
  </si>
  <si>
    <t>Workshop 8 - Proceedings sales as % of extra sales</t>
  </si>
  <si>
    <t>Total Workshop 8 Income:</t>
  </si>
  <si>
    <t>Workshop 7 - Registration</t>
  </si>
  <si>
    <t>Workshop 7 - Proceedings sales as % of extra sales</t>
  </si>
  <si>
    <t>Total Workshop 7 Income:</t>
  </si>
  <si>
    <t>Workshop 6 - Registration</t>
  </si>
  <si>
    <t>Workshop 6 - Proceedings sales as % of extra sales</t>
  </si>
  <si>
    <t>Total Workshop 6 Income:</t>
  </si>
  <si>
    <t>Proceedings less buy-backs ($5,478.37)</t>
  </si>
  <si>
    <t>EMNLP Proceedings less buy-backs ($1,606.77)</t>
  </si>
  <si>
    <t>Workshop 1 - Proceedings less buy-backs ($289.10)</t>
  </si>
  <si>
    <t>Workshop 2 - Proceedings less buy-backs ($674.63)</t>
  </si>
  <si>
    <t xml:space="preserve">Workshop 3 - Proceedings less buy-backs ($245.10)     </t>
  </si>
  <si>
    <t>Workshop 4 - Proceedings less buy-backs ($250.00)</t>
  </si>
  <si>
    <t>Workshop 5 - Proceedings less buy-backs ($250.80)</t>
  </si>
  <si>
    <t>Workshop 6 - Proceedings less buy-backs ($265.83)</t>
  </si>
  <si>
    <t>Workshop 7 - Proceedings less buy-backs ($276.00)</t>
  </si>
  <si>
    <t>Workshop 8 - Proceedings less buy-backs ($358.50)</t>
  </si>
  <si>
    <t>Workshop 10 - Proceedings less buy-backs ($395.50)</t>
  </si>
  <si>
    <t>c.</t>
  </si>
  <si>
    <t>c. Includes additional page charge.</t>
  </si>
  <si>
    <t>Shadow Account Calculation for ACL2002</t>
  </si>
  <si>
    <t>Total Conference Surplus/(loss)</t>
  </si>
  <si>
    <t>SIG Surplus/(loss)</t>
  </si>
  <si>
    <t>EMNLP</t>
  </si>
  <si>
    <t>W2</t>
  </si>
  <si>
    <t>SIGLEX</t>
  </si>
  <si>
    <t>W8+W10</t>
  </si>
  <si>
    <t>SIGNLL</t>
  </si>
  <si>
    <t>1/2*W6</t>
  </si>
  <si>
    <t>SIGPHON</t>
  </si>
  <si>
    <t>NAACL</t>
  </si>
  <si>
    <t>ACL</t>
  </si>
  <si>
    <t>Total Shadows (check)</t>
  </si>
  <si>
    <t xml:space="preserve"> </t>
  </si>
  <si>
    <t>ACL 2002 CONFERENCE - INCOME STATEMENT</t>
  </si>
  <si>
    <t>INCOME:</t>
  </si>
  <si>
    <t>Microsoft Research</t>
  </si>
  <si>
    <t>Sun Research</t>
  </si>
  <si>
    <t>Linguistic Data Consortium (UPenn)</t>
  </si>
  <si>
    <t>Teragram</t>
  </si>
  <si>
    <t>ATT</t>
  </si>
  <si>
    <t>Basis Technology</t>
  </si>
  <si>
    <t>BBN</t>
  </si>
  <si>
    <t>Cornell Intelligent Information Inst.</t>
  </si>
  <si>
    <t>Lexis-Nexis</t>
  </si>
  <si>
    <t>Glaxo-Smith-Kline (Banquet Band)</t>
  </si>
  <si>
    <t>UPenn Computer Science Dept (Opening Reception)</t>
  </si>
  <si>
    <t>IBM Research (Student Bus. Luncheon/Main)</t>
  </si>
  <si>
    <t>Microsoft Research (Student Travel + Lex. Acq.. Wkshp.)</t>
  </si>
  <si>
    <t>National Science Foundation (Student Research/Main)</t>
  </si>
  <si>
    <t>Total Sponsorship Income:</t>
  </si>
  <si>
    <t>Registration - Early</t>
  </si>
  <si>
    <t>Registration - Late</t>
  </si>
  <si>
    <t>Registration - On Site</t>
  </si>
  <si>
    <t>Registration - Student - Early</t>
  </si>
  <si>
    <t>Registration - Student - On Site</t>
  </si>
  <si>
    <t>Main Conference Proceeding Sales</t>
  </si>
  <si>
    <t>Total Conference Registration Income:</t>
  </si>
  <si>
    <t>Tutorial 1 - Toward Spontaneous Speech Recognition</t>
  </si>
  <si>
    <t>Tutorial 2 - Machine Learning for Text Classification</t>
  </si>
  <si>
    <t>Tutorial 3 - Kernal Methods and Support Vector Machines</t>
  </si>
  <si>
    <t>Tutorial 4 - NLP Approaches to Reference Resolution</t>
  </si>
  <si>
    <t>Tutorial Notes Sales</t>
  </si>
  <si>
    <t>EMNLP Workshop (2 day)</t>
  </si>
  <si>
    <t>Workshop 1 - Effective Tools and Method. for Teaching NLP &amp; CL</t>
  </si>
  <si>
    <t>Workshop 2 - Discourse and Dialogue (2 day)</t>
  </si>
  <si>
    <t>Workshop 3 - NLP in the Biomedical Domain</t>
  </si>
  <si>
    <t>Workshop 4 - Text Summarization (2 day)</t>
  </si>
  <si>
    <t>Workshop 5 - Computational Approaches to Semitic Languages</t>
  </si>
  <si>
    <t>Workshop 6 - Morphological &amp; Phonological Learning</t>
  </si>
  <si>
    <t>Workshop 7 - Speech-to-Speech Translation</t>
  </si>
  <si>
    <t>Workshop 8 - Word Sense Disambiguation</t>
  </si>
  <si>
    <t>Workshop 9 - NLP and Visualization</t>
  </si>
  <si>
    <t>Workshop 10 - Unsupervised Lexical Acquisition</t>
  </si>
  <si>
    <t>Workshop Proceedings Sales</t>
  </si>
  <si>
    <t>Total Workshop Income:</t>
  </si>
  <si>
    <t>d.</t>
  </si>
  <si>
    <t>Banquet Income</t>
  </si>
  <si>
    <t>Extra page income</t>
  </si>
  <si>
    <t>e.</t>
  </si>
  <si>
    <t>TOTAL INCOME:</t>
  </si>
  <si>
    <t>EXPENSE:</t>
  </si>
  <si>
    <t>General Overhead Expense:</t>
  </si>
  <si>
    <t>f.</t>
  </si>
  <si>
    <t>Room Rental</t>
  </si>
  <si>
    <t>Furniture Rental</t>
  </si>
  <si>
    <t>Audio Visual</t>
  </si>
  <si>
    <t>Personnel (A/V techs, projectionists, etc.)</t>
  </si>
  <si>
    <t>Miscellaneous (supplies, photocopying, signage, etc.)</t>
  </si>
  <si>
    <t>Staff Expense:</t>
  </si>
  <si>
    <t>UPenn</t>
  </si>
  <si>
    <t xml:space="preserve">ACL </t>
  </si>
  <si>
    <t>CD - Radev Assistant</t>
  </si>
  <si>
    <t>Local Travel (Staff hous./meals)</t>
  </si>
  <si>
    <t>Total Staff Expense:</t>
  </si>
  <si>
    <t>g.</t>
  </si>
  <si>
    <t>90% Staff Expense</t>
  </si>
  <si>
    <t>Email Room (PC Rental)</t>
  </si>
  <si>
    <t>Credit Card Processing Fees</t>
  </si>
  <si>
    <t>Bad Debt Expense</t>
  </si>
  <si>
    <t>Petty Cash</t>
  </si>
  <si>
    <t>Total General Overhead Expense:</t>
  </si>
  <si>
    <t>Main Conference (3 days) -Expense before Overhead:</t>
  </si>
  <si>
    <t>Added quantity due to high regist.</t>
  </si>
  <si>
    <t>Main Conference Expense before Overhead:</t>
  </si>
  <si>
    <t>Tutorial Expense before Overhead:</t>
  </si>
  <si>
    <t>EMNLP Workshop (2 day) Expense before Overhead:</t>
  </si>
  <si>
    <t>EMNLP Expense before Overhead:</t>
  </si>
  <si>
    <t>Workshop 1 - Effective Tools/Methods Expense before Overhead:</t>
  </si>
  <si>
    <t>Workshop 1 Expense before Overhead:</t>
  </si>
  <si>
    <t>Workshop 2 - Discourse/Dialogue (2 day) Expense before Overhead:</t>
  </si>
  <si>
    <t>Workshop 2 Expense before Overhead:</t>
  </si>
  <si>
    <t>Workshop 3 - NLP Biomedical Expense before Overhead:</t>
  </si>
  <si>
    <t>Workshop 3 Expense before Overhead:</t>
  </si>
  <si>
    <t>Workshop 4 - Text Summarization (2 day) Expense before Overhead:</t>
  </si>
  <si>
    <t>Workshop 4 Expense before Overhead:</t>
  </si>
  <si>
    <t>Workshop 5 - Comp. App. Semitic Expense before Overhead:</t>
  </si>
  <si>
    <t>Workshop 5 Expense before Overhead:</t>
  </si>
  <si>
    <t>Workshop 6 - Morpho./Phono. Expense before Overhead:</t>
  </si>
  <si>
    <t>Workshop 6 Expense before Overhead:</t>
  </si>
  <si>
    <t>Workshop 7 - Speech to Speech Expense before Overhead:</t>
  </si>
  <si>
    <t>Workshop 7 Expense before Overhead:</t>
  </si>
  <si>
    <t>Workshop 8 - Word Sense Disambig. Expense before Overhead:</t>
  </si>
  <si>
    <t>Workshop 8 Expense before Overhead:</t>
  </si>
  <si>
    <t>Workshop 9 - NLP &amp; Visualization Expense before Overhead:</t>
  </si>
  <si>
    <t>Workshop 9 Expense before Overhead:</t>
  </si>
  <si>
    <t>Workshop 10 - Unsuperv. Lexical Acq. Expense before Overhead:</t>
  </si>
  <si>
    <t>Workshop 10 Expense before Overhead:</t>
  </si>
  <si>
    <t>TOTAL EXPENSE:</t>
  </si>
  <si>
    <t>NOTES:</t>
  </si>
  <si>
    <t>$1000 to Lex. Acq. Workshop (W-10), $1000 to student travel, add'l $3000 toward</t>
  </si>
  <si>
    <t>ACL2003 Conference (as per notes of Priscilla and Trisha - not confirmed)</t>
  </si>
  <si>
    <t>Registration totals are net of refunds</t>
  </si>
  <si>
    <t>Workshop totals are net of refunds</t>
  </si>
  <si>
    <t>Banquet total is net of refunds</t>
  </si>
  <si>
    <t>Miscellaneous Income unidentified so unable to assign to specific events</t>
  </si>
  <si>
    <t>Net of special events</t>
  </si>
  <si>
    <t xml:space="preserve">g. </t>
  </si>
  <si>
    <t>Staff expense assigned 90% to overhead, 5% to opening reception, and 5% to</t>
  </si>
  <si>
    <t>banquet</t>
  </si>
  <si>
    <t>Proceedings less buy-backs ($5,478.38)</t>
  </si>
  <si>
    <t>ACL2002 CONFERENCE NET PROFIT:</t>
  </si>
  <si>
    <t>ACL2002 CONFERENCE - GENERAL OVERHEAD EXPENSES</t>
  </si>
  <si>
    <t>Main Conference, Workshops, Tutorials, Email Room, Registration, Office Space:</t>
  </si>
  <si>
    <t>*</t>
  </si>
  <si>
    <t>Miscellaneous Supplies:</t>
  </si>
  <si>
    <t>Directional Signs</t>
  </si>
  <si>
    <t>Signage/programs/photocopying, etc. (Kinkos)</t>
  </si>
  <si>
    <t>Registration Brochures</t>
  </si>
  <si>
    <t>Campus Maps</t>
  </si>
  <si>
    <t>Supplies (Staples)</t>
  </si>
  <si>
    <t>Supplies (Office Max)</t>
  </si>
  <si>
    <t>Supplies</t>
  </si>
  <si>
    <t>Speaker Water</t>
  </si>
  <si>
    <t>Miscellaneous Credit Card Purchases</t>
  </si>
  <si>
    <t>Miscellaneous Expense:</t>
  </si>
  <si>
    <t>PC Rentals - Email Room</t>
  </si>
  <si>
    <t>Domain Names</t>
  </si>
  <si>
    <t>Mailings/Faxes</t>
  </si>
  <si>
    <t>Site Travel</t>
  </si>
  <si>
    <t>Returned Check Fees</t>
  </si>
  <si>
    <t>Total Overhead Expense:</t>
  </si>
  <si>
    <t>5% Total Staff Expense assigned to the Banquet</t>
  </si>
  <si>
    <t>5% Total Staff Expense assigned to the Opening Reception</t>
  </si>
  <si>
    <t>Irvine Auditorium Expense Distributed to Main Conference:</t>
  </si>
  <si>
    <t>Net Overhead Distributed to Specific Events:</t>
  </si>
  <si>
    <t>Main Conf., Workshop, Tutorial, Email Room, Registration, Office Space:</t>
  </si>
  <si>
    <t>Personnel (techs, etc.)</t>
  </si>
  <si>
    <t>less Irvine Aud. Exp.</t>
  </si>
  <si>
    <t>Total Room, etc.</t>
  </si>
  <si>
    <t>Net Room, etc. Expense:</t>
  </si>
  <si>
    <t>Irvine Auditorium and related expenses</t>
  </si>
  <si>
    <t>Proportion of Income Generated by Specific Events</t>
  </si>
  <si>
    <t>% of Tot. Income</t>
  </si>
  <si>
    <t>Total Income:</t>
  </si>
  <si>
    <t>Workshop Income:</t>
  </si>
  <si>
    <t>ACL 2002 CONFERENCE - ASSUMPTIONS</t>
  </si>
  <si>
    <t xml:space="preserve">   received.</t>
  </si>
  <si>
    <t xml:space="preserve">   By combining the notes of Trisha and Priscilla, I decided to distribute the funds, $1000 to the</t>
  </si>
  <si>
    <t xml:space="preserve">   Lexical Acq. Workshop (W-10), $1000 toward Student Travel (Main), and the balance of $3000  </t>
  </si>
  <si>
    <t xml:space="preserve">   to the ACL2003 Conference.</t>
  </si>
  <si>
    <t xml:space="preserve">   overhead staff expense to the opening reception.</t>
  </si>
  <si>
    <t xml:space="preserve">   suggested by Priscilla.</t>
  </si>
  <si>
    <t>Assumptions</t>
  </si>
  <si>
    <t>Income-Expense Statement for ACL 2002 Conference</t>
  </si>
  <si>
    <t xml:space="preserve">Profit and Loss Statement by Event  </t>
  </si>
  <si>
    <t>General Overhead list</t>
  </si>
  <si>
    <t>Calculations for distributing % of overhead among events</t>
  </si>
  <si>
    <t>Shadow account calculations</t>
  </si>
  <si>
    <t>JDB</t>
  </si>
  <si>
    <t xml:space="preserve">     among specific events.</t>
  </si>
  <si>
    <t xml:space="preserve">   Irvine expense to main (so charges maximum amount to main conference.)</t>
  </si>
  <si>
    <t>1. There are seven worksheets here, as follows:</t>
  </si>
  <si>
    <t xml:space="preserve">2. I am fairly confident in the attached results, however, the figures are only as good as the data I </t>
  </si>
  <si>
    <t xml:space="preserve">3. I have not been able to confirm the intent of Microsoft regarding the second donation of $5000. </t>
  </si>
  <si>
    <t>4. I have assigned 5% of the overhead staff expense to the cost of the banquet and 5% of the</t>
  </si>
  <si>
    <t>5. Irvine Auditrioum expense has been charged directly to the main conference.</t>
  </si>
  <si>
    <t>6. Balance of overhead distributed on basis of people/days per event, no adjustment made for</t>
  </si>
  <si>
    <t>7. I have assigned the promotions, and various special event costs to the main conference, as</t>
  </si>
  <si>
    <t>9. Proceedings buy-backs by ACL have been deducted from specific event expenses.</t>
  </si>
  <si>
    <t>Total Banquet - Net Loss:</t>
  </si>
  <si>
    <t>Total Conference Profit:</t>
  </si>
  <si>
    <t xml:space="preserve">8. Workshop proceedings sales of $2,150 have been distributed among workshops on a </t>
  </si>
  <si>
    <t xml:space="preserve">    people/workshop basis.</t>
  </si>
  <si>
    <t>**</t>
  </si>
  <si>
    <t>*      less:</t>
  </si>
  <si>
    <t xml:space="preserve">**     less: </t>
  </si>
  <si>
    <t xml:space="preserve">Bookkeeping </t>
  </si>
  <si>
    <t>Workshop (and EMNLP) % people/total workshop attendance (for distributing proceedings overhead):</t>
  </si>
  <si>
    <t xml:space="preserve">b.  Overhead calculation based on total overhead of $92,128.32, reduced by 5% of total staff </t>
  </si>
  <si>
    <t xml:space="preserve">     expense ($1,466.44) assigned to Banquet, and 5% total staff expense ($1,466.44) assigned to </t>
  </si>
  <si>
    <t xml:space="preserve">     opening reception, and $14,776.50 Irvine Auditorium expense, netting $74,418.94 to distribute </t>
  </si>
  <si>
    <t>revised 2/24/04</t>
  </si>
  <si>
    <t xml:space="preserve">               Revised 2/24/04</t>
  </si>
  <si>
    <t xml:space="preserve">                 Revised 2/24/04</t>
  </si>
  <si>
    <t>Revised  2/24/04</t>
  </si>
  <si>
    <t xml:space="preserve">               Revised  2/24/04</t>
  </si>
  <si>
    <t>ACL2002  CONFERENCE PROFIT/LOSS BY SPECIFIC EVENT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</si>
</sst>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7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7" fontId="0" fillId="0" borderId="0" xfId="0" applyNumberFormat="1" applyAlignment="1">
      <alignment horizontal="right"/>
    </xf>
    <xf numFmtId="7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sheetData>
    <row r="1" ht="12.75">
      <c r="D1" s="2" t="s">
        <v>378</v>
      </c>
    </row>
    <row r="2" ht="12.75">
      <c r="D2" s="2"/>
    </row>
    <row r="3" spans="4:8" ht="12.75">
      <c r="D3" s="2"/>
      <c r="H3" t="s">
        <v>414</v>
      </c>
    </row>
    <row r="4" spans="4:8" ht="12.75">
      <c r="D4" s="2"/>
      <c r="H4" t="s">
        <v>391</v>
      </c>
    </row>
    <row r="5" ht="12.75">
      <c r="D5" s="2"/>
    </row>
    <row r="6" ht="12.75">
      <c r="A6" t="s">
        <v>394</v>
      </c>
    </row>
    <row r="7" spans="1:2" ht="12.75">
      <c r="A7">
        <v>1</v>
      </c>
      <c r="B7" t="s">
        <v>385</v>
      </c>
    </row>
    <row r="8" spans="1:2" ht="12.75">
      <c r="A8">
        <v>2</v>
      </c>
      <c r="B8" t="s">
        <v>386</v>
      </c>
    </row>
    <row r="9" spans="1:2" ht="12.75">
      <c r="A9">
        <v>3</v>
      </c>
      <c r="B9" t="s">
        <v>387</v>
      </c>
    </row>
    <row r="10" spans="1:2" ht="12.75">
      <c r="A10">
        <v>4</v>
      </c>
      <c r="B10" t="s">
        <v>388</v>
      </c>
    </row>
    <row r="11" spans="1:2" ht="12.75">
      <c r="A11">
        <v>5</v>
      </c>
      <c r="B11" t="s">
        <v>389</v>
      </c>
    </row>
    <row r="12" spans="1:2" ht="12.75">
      <c r="A12">
        <v>6</v>
      </c>
      <c r="B12" t="s">
        <v>390</v>
      </c>
    </row>
    <row r="13" spans="1:2" ht="12.75">
      <c r="A13">
        <v>7</v>
      </c>
      <c r="B13" t="s">
        <v>374</v>
      </c>
    </row>
    <row r="15" ht="12.75">
      <c r="A15" t="s">
        <v>395</v>
      </c>
    </row>
    <row r="16" ht="12.75">
      <c r="A16" t="s">
        <v>379</v>
      </c>
    </row>
    <row r="18" ht="12.75">
      <c r="A18" t="s">
        <v>396</v>
      </c>
    </row>
    <row r="19" ht="12.75">
      <c r="A19" t="s">
        <v>380</v>
      </c>
    </row>
    <row r="20" ht="12.75">
      <c r="A20" t="s">
        <v>381</v>
      </c>
    </row>
    <row r="21" ht="12.75">
      <c r="A21" t="s">
        <v>382</v>
      </c>
    </row>
    <row r="23" ht="12.75">
      <c r="A23" t="s">
        <v>397</v>
      </c>
    </row>
    <row r="24" ht="12.75">
      <c r="A24" t="s">
        <v>383</v>
      </c>
    </row>
    <row r="26" ht="12.75">
      <c r="A26" t="s">
        <v>398</v>
      </c>
    </row>
    <row r="28" ht="12.75">
      <c r="A28" t="s">
        <v>399</v>
      </c>
    </row>
    <row r="29" ht="12.75">
      <c r="A29" t="s">
        <v>393</v>
      </c>
    </row>
    <row r="31" ht="12.75">
      <c r="A31" t="s">
        <v>400</v>
      </c>
    </row>
    <row r="32" ht="12.75">
      <c r="A32" t="s">
        <v>384</v>
      </c>
    </row>
    <row r="34" ht="12.75">
      <c r="A34" t="s">
        <v>404</v>
      </c>
    </row>
    <row r="35" ht="12.75">
      <c r="A35" t="s">
        <v>405</v>
      </c>
    </row>
    <row r="37" ht="12.75">
      <c r="A37" t="s">
        <v>401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">
      <selection activeCell="A1" sqref="A1"/>
    </sheetView>
  </sheetViews>
  <sheetFormatPr defaultColWidth="9.140625" defaultRowHeight="12.75"/>
  <cols>
    <col min="7" max="7" width="10.7109375" style="0" customWidth="1"/>
    <col min="8" max="9" width="11.7109375" style="3" bestFit="1" customWidth="1"/>
  </cols>
  <sheetData>
    <row r="1" spans="1:9" ht="12.75">
      <c r="A1" t="s">
        <v>235</v>
      </c>
      <c r="C1" s="2" t="s">
        <v>236</v>
      </c>
      <c r="I1" s="19"/>
    </row>
    <row r="2" spans="3:9" ht="12.75">
      <c r="C2" s="2"/>
      <c r="H2" s="3" t="s">
        <v>415</v>
      </c>
      <c r="I2" s="19"/>
    </row>
    <row r="3" ht="12.75">
      <c r="A3" s="5" t="s">
        <v>237</v>
      </c>
    </row>
    <row r="4" ht="12.75">
      <c r="B4" t="s">
        <v>3</v>
      </c>
    </row>
    <row r="5" spans="3:8" ht="12.75">
      <c r="C5" t="s">
        <v>238</v>
      </c>
      <c r="H5" s="3">
        <v>5000</v>
      </c>
    </row>
    <row r="6" spans="3:8" ht="12.75">
      <c r="C6" t="s">
        <v>239</v>
      </c>
      <c r="H6" s="3">
        <v>5000</v>
      </c>
    </row>
    <row r="7" spans="3:8" ht="12.75">
      <c r="C7" t="s">
        <v>240</v>
      </c>
      <c r="H7" s="3">
        <v>5000</v>
      </c>
    </row>
    <row r="8" spans="3:8" ht="12.75">
      <c r="C8" t="s">
        <v>241</v>
      </c>
      <c r="H8" s="3">
        <v>5000</v>
      </c>
    </row>
    <row r="9" spans="3:8" ht="12.75">
      <c r="C9" t="s">
        <v>242</v>
      </c>
      <c r="H9" s="3">
        <v>1000</v>
      </c>
    </row>
    <row r="10" spans="3:8" ht="12.75">
      <c r="C10" t="s">
        <v>243</v>
      </c>
      <c r="H10" s="3">
        <v>1000</v>
      </c>
    </row>
    <row r="11" spans="3:8" ht="12.75">
      <c r="C11" t="s">
        <v>244</v>
      </c>
      <c r="H11" s="3">
        <v>1000</v>
      </c>
    </row>
    <row r="12" spans="3:8" ht="12.75">
      <c r="C12" t="s">
        <v>245</v>
      </c>
      <c r="H12" s="3">
        <v>1000</v>
      </c>
    </row>
    <row r="13" spans="3:8" ht="12.75">
      <c r="C13" t="s">
        <v>246</v>
      </c>
      <c r="H13" s="3">
        <v>1000</v>
      </c>
    </row>
    <row r="14" spans="3:8" ht="12.75">
      <c r="C14" t="s">
        <v>247</v>
      </c>
      <c r="H14" s="3">
        <v>2000</v>
      </c>
    </row>
    <row r="15" spans="3:8" ht="12.75">
      <c r="C15" t="s">
        <v>248</v>
      </c>
      <c r="H15" s="3">
        <v>2000</v>
      </c>
    </row>
    <row r="16" spans="3:8" ht="12.75">
      <c r="C16" t="s">
        <v>249</v>
      </c>
      <c r="H16" s="3">
        <v>1500</v>
      </c>
    </row>
    <row r="17" spans="1:8" ht="12.75">
      <c r="A17" t="s">
        <v>2</v>
      </c>
      <c r="C17" t="s">
        <v>250</v>
      </c>
      <c r="H17" s="3">
        <v>2000</v>
      </c>
    </row>
    <row r="18" spans="3:8" ht="12.75">
      <c r="C18" t="s">
        <v>251</v>
      </c>
      <c r="H18" s="3">
        <v>1200</v>
      </c>
    </row>
    <row r="19" spans="4:9" s="5" customFormat="1" ht="12.75">
      <c r="D19" s="5" t="s">
        <v>252</v>
      </c>
      <c r="H19" s="7"/>
      <c r="I19" s="7">
        <f>SUM(H5:H18)</f>
        <v>33700</v>
      </c>
    </row>
    <row r="20" spans="1:8" ht="12.75">
      <c r="A20" t="s">
        <v>40</v>
      </c>
      <c r="B20" t="s">
        <v>253</v>
      </c>
      <c r="H20" s="3">
        <v>127596</v>
      </c>
    </row>
    <row r="21" spans="2:8" ht="12.75">
      <c r="B21" t="s">
        <v>254</v>
      </c>
      <c r="H21" s="3">
        <v>7010</v>
      </c>
    </row>
    <row r="22" spans="2:8" ht="12.75">
      <c r="B22" t="s">
        <v>255</v>
      </c>
      <c r="H22" s="3">
        <v>6330</v>
      </c>
    </row>
    <row r="23" spans="1:8" ht="12.75">
      <c r="A23" t="s">
        <v>40</v>
      </c>
      <c r="B23" t="s">
        <v>256</v>
      </c>
      <c r="H23" s="3">
        <v>425</v>
      </c>
    </row>
    <row r="24" spans="2:8" ht="12.75">
      <c r="B24" t="s">
        <v>257</v>
      </c>
      <c r="H24" s="3">
        <v>925</v>
      </c>
    </row>
    <row r="25" spans="2:8" ht="12.75">
      <c r="B25" t="s">
        <v>258</v>
      </c>
      <c r="H25" s="3">
        <v>420</v>
      </c>
    </row>
    <row r="26" spans="4:9" s="5" customFormat="1" ht="12.75">
      <c r="D26" s="5" t="s">
        <v>259</v>
      </c>
      <c r="H26" s="7"/>
      <c r="I26" s="7">
        <f>SUM(H20:H25)</f>
        <v>142706</v>
      </c>
    </row>
    <row r="27" spans="2:8" ht="12.75">
      <c r="B27" t="s">
        <v>260</v>
      </c>
      <c r="H27" s="3">
        <v>1267.5</v>
      </c>
    </row>
    <row r="28" spans="2:8" ht="12.75">
      <c r="B28" t="s">
        <v>261</v>
      </c>
      <c r="H28" s="3">
        <v>5440</v>
      </c>
    </row>
    <row r="29" spans="2:8" ht="12.75">
      <c r="B29" t="s">
        <v>262</v>
      </c>
      <c r="H29" s="3">
        <v>4780</v>
      </c>
    </row>
    <row r="30" spans="2:8" ht="12.75">
      <c r="B30" t="s">
        <v>263</v>
      </c>
      <c r="H30" s="3">
        <v>4922.5</v>
      </c>
    </row>
    <row r="31" spans="2:8" ht="12.75">
      <c r="B31" t="s">
        <v>264</v>
      </c>
      <c r="H31" s="3">
        <v>130</v>
      </c>
    </row>
    <row r="32" spans="4:9" s="5" customFormat="1" ht="12.75">
      <c r="D32" s="5" t="s">
        <v>47</v>
      </c>
      <c r="H32" s="7"/>
      <c r="I32" s="7">
        <f>SUM(H27:H31)</f>
        <v>16540</v>
      </c>
    </row>
    <row r="33" spans="1:8" ht="12.75">
      <c r="A33" t="s">
        <v>220</v>
      </c>
      <c r="B33" t="s">
        <v>265</v>
      </c>
      <c r="H33" s="3">
        <v>22430</v>
      </c>
    </row>
    <row r="34" spans="1:8" ht="12.75">
      <c r="A34" t="s">
        <v>220</v>
      </c>
      <c r="B34" t="s">
        <v>266</v>
      </c>
      <c r="H34" s="3">
        <v>2440</v>
      </c>
    </row>
    <row r="35" spans="2:8" ht="12.75">
      <c r="B35" t="s">
        <v>267</v>
      </c>
      <c r="H35" s="3">
        <v>8965</v>
      </c>
    </row>
    <row r="36" spans="2:8" ht="12.75">
      <c r="B36" t="s">
        <v>268</v>
      </c>
      <c r="H36" s="3">
        <v>4055</v>
      </c>
    </row>
    <row r="37" spans="1:8" ht="12.75">
      <c r="A37" t="s">
        <v>220</v>
      </c>
      <c r="B37" t="s">
        <v>269</v>
      </c>
      <c r="H37" s="3">
        <v>6960</v>
      </c>
    </row>
    <row r="38" spans="2:8" ht="12.75">
      <c r="B38" t="s">
        <v>270</v>
      </c>
      <c r="H38" s="3">
        <v>1520</v>
      </c>
    </row>
    <row r="39" spans="2:8" ht="12.75">
      <c r="B39" t="s">
        <v>271</v>
      </c>
      <c r="H39" s="3">
        <v>2545</v>
      </c>
    </row>
    <row r="40" spans="2:8" ht="12.75">
      <c r="B40" t="s">
        <v>272</v>
      </c>
      <c r="H40" s="3">
        <v>3275</v>
      </c>
    </row>
    <row r="41" spans="2:8" ht="12.75">
      <c r="B41" t="s">
        <v>273</v>
      </c>
      <c r="H41" s="3">
        <v>3415</v>
      </c>
    </row>
    <row r="42" spans="2:8" ht="12.75">
      <c r="B42" t="s">
        <v>274</v>
      </c>
      <c r="H42" s="3">
        <v>1130</v>
      </c>
    </row>
    <row r="43" spans="2:8" ht="12.75">
      <c r="B43" t="s">
        <v>275</v>
      </c>
      <c r="H43" s="3">
        <v>4945</v>
      </c>
    </row>
    <row r="44" spans="2:8" ht="12.75">
      <c r="B44" t="s">
        <v>276</v>
      </c>
      <c r="H44" s="3">
        <v>2150</v>
      </c>
    </row>
    <row r="45" spans="4:9" s="5" customFormat="1" ht="12.75">
      <c r="D45" s="5" t="s">
        <v>277</v>
      </c>
      <c r="H45" s="7"/>
      <c r="I45" s="7">
        <f>SUM(H33:H44)</f>
        <v>63830</v>
      </c>
    </row>
    <row r="46" spans="1:9" ht="12.75">
      <c r="A46" t="s">
        <v>278</v>
      </c>
      <c r="B46" s="5" t="s">
        <v>279</v>
      </c>
      <c r="C46" s="5"/>
      <c r="D46" s="5"/>
      <c r="E46" s="5"/>
      <c r="F46" s="5"/>
      <c r="G46" s="5"/>
      <c r="H46" s="7"/>
      <c r="I46" s="7">
        <v>22965</v>
      </c>
    </row>
    <row r="47" spans="2:9" ht="12.75">
      <c r="B47" t="s">
        <v>4</v>
      </c>
      <c r="I47" s="3">
        <v>1175</v>
      </c>
    </row>
    <row r="48" spans="2:9" ht="12.75">
      <c r="B48" t="s">
        <v>5</v>
      </c>
      <c r="I48" s="3">
        <v>40</v>
      </c>
    </row>
    <row r="49" spans="2:9" ht="12.75">
      <c r="B49" t="s">
        <v>280</v>
      </c>
      <c r="I49" s="3">
        <v>750</v>
      </c>
    </row>
    <row r="50" spans="1:9" ht="12.75">
      <c r="A50" t="s">
        <v>281</v>
      </c>
      <c r="B50" t="s">
        <v>8</v>
      </c>
      <c r="I50" s="3">
        <v>3770</v>
      </c>
    </row>
    <row r="52" spans="5:9" ht="12.75">
      <c r="E52" s="2" t="s">
        <v>282</v>
      </c>
      <c r="I52" s="13">
        <f>SUM(I5:I50)</f>
        <v>285476</v>
      </c>
    </row>
    <row r="53" spans="5:9" ht="12.75">
      <c r="E53" s="5"/>
      <c r="I53" s="13"/>
    </row>
    <row r="54" ht="12.75">
      <c r="A54" s="5" t="s">
        <v>283</v>
      </c>
    </row>
    <row r="55" spans="1:2" ht="12.75">
      <c r="A55" s="5"/>
      <c r="B55" t="s">
        <v>284</v>
      </c>
    </row>
    <row r="56" spans="1:3" ht="12.75">
      <c r="A56" s="5"/>
      <c r="C56" t="s">
        <v>368</v>
      </c>
    </row>
    <row r="57" spans="1:7" ht="12.75">
      <c r="A57" t="s">
        <v>285</v>
      </c>
      <c r="D57" t="s">
        <v>286</v>
      </c>
      <c r="G57" s="3">
        <v>5942.58</v>
      </c>
    </row>
    <row r="58" spans="1:7" ht="12.75">
      <c r="A58" t="s">
        <v>285</v>
      </c>
      <c r="D58" t="s">
        <v>287</v>
      </c>
      <c r="G58" s="3">
        <v>6980.4</v>
      </c>
    </row>
    <row r="59" spans="1:7" ht="12.75">
      <c r="A59" t="s">
        <v>285</v>
      </c>
      <c r="D59" t="s">
        <v>288</v>
      </c>
      <c r="G59" s="3">
        <v>11740.25</v>
      </c>
    </row>
    <row r="60" spans="4:7" ht="12.75">
      <c r="D60" t="s">
        <v>369</v>
      </c>
      <c r="G60" s="4">
        <v>20953.25</v>
      </c>
    </row>
    <row r="61" spans="5:7" ht="12.75">
      <c r="E61" t="s">
        <v>371</v>
      </c>
      <c r="G61" s="3">
        <f>SUM(G57:G60)</f>
        <v>45616.479999999996</v>
      </c>
    </row>
    <row r="62" spans="5:7" ht="12.75">
      <c r="E62" t="s">
        <v>370</v>
      </c>
      <c r="G62" s="4">
        <v>14776.5</v>
      </c>
    </row>
    <row r="63" spans="5:8" ht="12.75">
      <c r="E63" t="s">
        <v>372</v>
      </c>
      <c r="G63" s="3"/>
      <c r="H63" s="3">
        <f>G61-G62</f>
        <v>30839.979999999996</v>
      </c>
    </row>
    <row r="64" spans="3:8" ht="12.75">
      <c r="C64" t="s">
        <v>290</v>
      </c>
      <c r="G64" s="3"/>
      <c r="H64" s="3">
        <v>4693.23</v>
      </c>
    </row>
    <row r="65" spans="3:7" ht="12.75">
      <c r="C65" t="s">
        <v>291</v>
      </c>
      <c r="G65" s="3"/>
    </row>
    <row r="66" spans="4:7" ht="12.75">
      <c r="D66" t="s">
        <v>292</v>
      </c>
      <c r="G66" s="3">
        <v>9726.01</v>
      </c>
    </row>
    <row r="67" spans="4:7" ht="12.75">
      <c r="D67" t="s">
        <v>293</v>
      </c>
      <c r="G67" s="3">
        <v>12978.19</v>
      </c>
    </row>
    <row r="68" spans="4:7" ht="12.75">
      <c r="D68" t="s">
        <v>409</v>
      </c>
      <c r="G68" s="3">
        <v>4200</v>
      </c>
    </row>
    <row r="69" spans="4:7" ht="12.75">
      <c r="D69" t="s">
        <v>294</v>
      </c>
      <c r="G69" s="3">
        <v>1159.72</v>
      </c>
    </row>
    <row r="70" spans="4:7" ht="12.75">
      <c r="D70" t="s">
        <v>295</v>
      </c>
      <c r="G70" s="4">
        <v>1264.87</v>
      </c>
    </row>
    <row r="71" spans="5:7" ht="12.75">
      <c r="E71" t="s">
        <v>296</v>
      </c>
      <c r="G71" s="3">
        <f>SUM(G66:G70)</f>
        <v>29328.79</v>
      </c>
    </row>
    <row r="72" spans="1:8" ht="12.75">
      <c r="A72" t="s">
        <v>297</v>
      </c>
      <c r="E72" t="s">
        <v>298</v>
      </c>
      <c r="G72" s="3"/>
      <c r="H72" s="3">
        <f>G71*0.9</f>
        <v>26395.911</v>
      </c>
    </row>
    <row r="73" spans="3:8" ht="12.75">
      <c r="C73" t="s">
        <v>299</v>
      </c>
      <c r="H73" s="3">
        <v>2210</v>
      </c>
    </row>
    <row r="74" spans="3:8" ht="12.75">
      <c r="C74" t="s">
        <v>300</v>
      </c>
      <c r="H74" s="3">
        <v>7444.82</v>
      </c>
    </row>
    <row r="75" spans="3:8" ht="12.75">
      <c r="C75" t="s">
        <v>301</v>
      </c>
      <c r="H75" s="3">
        <v>2535</v>
      </c>
    </row>
    <row r="76" spans="3:8" ht="12.75">
      <c r="C76" t="s">
        <v>302</v>
      </c>
      <c r="H76" s="3">
        <v>300</v>
      </c>
    </row>
    <row r="77" spans="5:9" ht="12.75">
      <c r="E77" s="5" t="s">
        <v>303</v>
      </c>
      <c r="F77" s="5"/>
      <c r="G77" s="5"/>
      <c r="H77" s="5"/>
      <c r="I77" s="7">
        <f>SUM(H57:H76)</f>
        <v>74418.94099999999</v>
      </c>
    </row>
    <row r="78" s="5" customFormat="1" ht="12.75">
      <c r="A78" s="10"/>
    </row>
    <row r="79" spans="2:8" ht="12.75">
      <c r="B79" t="s">
        <v>304</v>
      </c>
      <c r="H79"/>
    </row>
    <row r="80" spans="3:8" ht="12.75">
      <c r="C80" t="s">
        <v>342</v>
      </c>
      <c r="H80" s="3">
        <v>17177.62</v>
      </c>
    </row>
    <row r="81" spans="3:8" ht="12.75">
      <c r="C81" t="s">
        <v>373</v>
      </c>
      <c r="H81" s="3">
        <v>14776.5</v>
      </c>
    </row>
    <row r="82" spans="3:7" ht="12.75">
      <c r="C82" t="s">
        <v>11</v>
      </c>
      <c r="G82" s="3">
        <v>9988.51</v>
      </c>
    </row>
    <row r="83" spans="3:7" ht="12.75">
      <c r="C83" t="s">
        <v>12</v>
      </c>
      <c r="G83" s="3">
        <v>9988.51</v>
      </c>
    </row>
    <row r="84" spans="3:7" ht="12.75">
      <c r="C84" t="s">
        <v>13</v>
      </c>
      <c r="G84" s="4">
        <v>9851.02</v>
      </c>
    </row>
    <row r="85" spans="4:8" ht="12.75">
      <c r="D85" t="s">
        <v>14</v>
      </c>
      <c r="H85" s="3">
        <f>SUM(G82:G84)</f>
        <v>29828.04</v>
      </c>
    </row>
    <row r="86" spans="3:8" ht="12.75">
      <c r="C86" t="s">
        <v>15</v>
      </c>
      <c r="H86"/>
    </row>
    <row r="87" spans="4:7" ht="12.75">
      <c r="D87" t="s">
        <v>16</v>
      </c>
      <c r="G87" s="3">
        <v>6737.34</v>
      </c>
    </row>
    <row r="88" spans="4:7" ht="12.75">
      <c r="D88" t="s">
        <v>17</v>
      </c>
      <c r="G88" s="3">
        <v>4424.83</v>
      </c>
    </row>
    <row r="89" spans="4:7" ht="12.75">
      <c r="D89" t="s">
        <v>18</v>
      </c>
      <c r="G89" s="3">
        <v>1644</v>
      </c>
    </row>
    <row r="90" spans="4:7" ht="12.75">
      <c r="D90" t="s">
        <v>19</v>
      </c>
      <c r="G90" s="9">
        <v>1177.5</v>
      </c>
    </row>
    <row r="91" spans="4:7" ht="12.75">
      <c r="D91" t="s">
        <v>305</v>
      </c>
      <c r="G91" s="4">
        <v>1575.71</v>
      </c>
    </row>
    <row r="92" spans="4:8" ht="12.75">
      <c r="D92" t="s">
        <v>21</v>
      </c>
      <c r="H92" s="8">
        <f>SUM(G87:G91)</f>
        <v>15559.380000000001</v>
      </c>
    </row>
    <row r="93" ht="12.75">
      <c r="C93" t="s">
        <v>22</v>
      </c>
    </row>
    <row r="94" spans="4:7" ht="12.75">
      <c r="D94" t="s">
        <v>23</v>
      </c>
      <c r="G94" s="3">
        <v>1825</v>
      </c>
    </row>
    <row r="95" spans="4:7" ht="12.75">
      <c r="D95" t="s">
        <v>24</v>
      </c>
      <c r="G95" s="3">
        <v>25000</v>
      </c>
    </row>
    <row r="96" spans="4:7" ht="12.75">
      <c r="D96" t="s">
        <v>25</v>
      </c>
      <c r="G96" s="3">
        <v>650</v>
      </c>
    </row>
    <row r="97" spans="1:7" ht="12.75">
      <c r="A97" t="s">
        <v>297</v>
      </c>
      <c r="D97" t="s">
        <v>26</v>
      </c>
      <c r="G97" s="3">
        <v>1466.44</v>
      </c>
    </row>
    <row r="98" spans="5:8" ht="12.75">
      <c r="E98" t="s">
        <v>27</v>
      </c>
      <c r="G98" s="3"/>
      <c r="H98" s="3">
        <f>SUM(G94:G97)</f>
        <v>28941.44</v>
      </c>
    </row>
    <row r="99" spans="3:8" ht="12.75">
      <c r="C99" t="s">
        <v>28</v>
      </c>
      <c r="H99" s="3">
        <v>500</v>
      </c>
    </row>
    <row r="100" spans="3:8" ht="12.75">
      <c r="C100" t="s">
        <v>29</v>
      </c>
      <c r="H100" s="3">
        <v>1000</v>
      </c>
    </row>
    <row r="101" spans="3:8" ht="12.75">
      <c r="C101" t="s">
        <v>30</v>
      </c>
      <c r="H101" s="3">
        <v>969.44</v>
      </c>
    </row>
    <row r="102" spans="3:8" ht="12.75">
      <c r="C102" t="s">
        <v>31</v>
      </c>
      <c r="H102" s="3">
        <v>6830.52</v>
      </c>
    </row>
    <row r="103" spans="3:8" ht="12.75">
      <c r="C103" t="s">
        <v>32</v>
      </c>
      <c r="H103" s="3">
        <v>217.8</v>
      </c>
    </row>
    <row r="104" spans="3:8" ht="12.75">
      <c r="C104" t="s">
        <v>33</v>
      </c>
      <c r="H104" s="3">
        <v>839.63</v>
      </c>
    </row>
    <row r="105" spans="3:8" ht="12.75">
      <c r="C105" t="s">
        <v>34</v>
      </c>
      <c r="H105" s="3">
        <v>2718.42</v>
      </c>
    </row>
    <row r="106" spans="3:8" ht="12.75">
      <c r="C106" t="s">
        <v>35</v>
      </c>
      <c r="H106" s="3">
        <v>752.74</v>
      </c>
    </row>
    <row r="107" spans="3:8" ht="12.75">
      <c r="C107" t="s">
        <v>36</v>
      </c>
      <c r="H107" s="3">
        <v>741.83</v>
      </c>
    </row>
    <row r="108" spans="3:8" ht="12.75">
      <c r="C108" t="s">
        <v>37</v>
      </c>
      <c r="H108" s="3">
        <v>390</v>
      </c>
    </row>
    <row r="109" spans="3:8" ht="12.75">
      <c r="C109" t="s">
        <v>38</v>
      </c>
      <c r="H109" s="3">
        <v>1854.67</v>
      </c>
    </row>
    <row r="110" spans="5:9" ht="12.75">
      <c r="E110" s="5" t="s">
        <v>306</v>
      </c>
      <c r="I110" s="7">
        <f>SUM(H80:H109)</f>
        <v>123098.03000000003</v>
      </c>
    </row>
    <row r="111" spans="2:8" ht="12.75">
      <c r="B111" t="s">
        <v>307</v>
      </c>
      <c r="H111"/>
    </row>
    <row r="112" spans="3:8" ht="12.75">
      <c r="C112" t="s">
        <v>49</v>
      </c>
      <c r="H112" s="3">
        <v>4035</v>
      </c>
    </row>
    <row r="113" spans="3:8" ht="12.75">
      <c r="C113" t="s">
        <v>50</v>
      </c>
      <c r="H113" s="3">
        <v>2512.7</v>
      </c>
    </row>
    <row r="114" spans="3:8" ht="12.75">
      <c r="C114" t="s">
        <v>51</v>
      </c>
      <c r="H114" s="3">
        <v>1562.56</v>
      </c>
    </row>
    <row r="115" spans="2:9" ht="12.75">
      <c r="B115" s="5"/>
      <c r="C115" s="5"/>
      <c r="D115" s="5"/>
      <c r="E115" s="5" t="s">
        <v>307</v>
      </c>
      <c r="F115" s="5"/>
      <c r="G115" s="5"/>
      <c r="H115" s="7"/>
      <c r="I115" s="7">
        <f>SUM(H111:H114)</f>
        <v>8110.26</v>
      </c>
    </row>
    <row r="116" spans="2:8" ht="12.75">
      <c r="B116" t="s">
        <v>308</v>
      </c>
      <c r="H116"/>
    </row>
    <row r="117" spans="3:8" ht="12.75">
      <c r="C117" t="s">
        <v>57</v>
      </c>
      <c r="H117" s="3">
        <v>1122.26</v>
      </c>
    </row>
    <row r="118" spans="3:8" ht="12.75">
      <c r="C118" t="s">
        <v>58</v>
      </c>
      <c r="H118" s="3">
        <v>2575</v>
      </c>
    </row>
    <row r="119" spans="3:8" ht="12.75">
      <c r="C119" t="s">
        <v>59</v>
      </c>
      <c r="H119" s="3">
        <v>341.4</v>
      </c>
    </row>
    <row r="120" spans="3:8" ht="12.75">
      <c r="C120" s="1" t="s">
        <v>210</v>
      </c>
      <c r="H120" s="3">
        <v>3262.23</v>
      </c>
    </row>
    <row r="121" spans="3:8" ht="12.75">
      <c r="C121" t="s">
        <v>60</v>
      </c>
      <c r="H121" s="3">
        <v>3587.5</v>
      </c>
    </row>
    <row r="122" spans="3:8" ht="12.75">
      <c r="C122" t="s">
        <v>50</v>
      </c>
      <c r="H122" s="3">
        <v>3809.7</v>
      </c>
    </row>
    <row r="123" spans="2:9" ht="12.75">
      <c r="B123" s="5"/>
      <c r="C123" s="5"/>
      <c r="D123" s="5"/>
      <c r="E123" s="5" t="s">
        <v>309</v>
      </c>
      <c r="F123" s="5"/>
      <c r="G123" s="5"/>
      <c r="H123" s="7"/>
      <c r="I123" s="7">
        <f>SUM(H116:H122)</f>
        <v>14698.09</v>
      </c>
    </row>
    <row r="124" ht="12.75">
      <c r="B124" t="s">
        <v>310</v>
      </c>
    </row>
    <row r="125" spans="3:8" ht="12.75">
      <c r="C125" s="1" t="s">
        <v>211</v>
      </c>
      <c r="H125" s="3">
        <v>536.9</v>
      </c>
    </row>
    <row r="126" spans="3:8" ht="12.75">
      <c r="C126" t="s">
        <v>50</v>
      </c>
      <c r="H126" s="3">
        <v>607.6</v>
      </c>
    </row>
    <row r="127" spans="2:9" ht="12.75">
      <c r="B127" s="5"/>
      <c r="C127" s="5"/>
      <c r="D127" s="5"/>
      <c r="E127" s="5" t="s">
        <v>311</v>
      </c>
      <c r="F127" s="5"/>
      <c r="G127" s="5"/>
      <c r="H127" s="7"/>
      <c r="I127" s="7">
        <f>SUM(H124:H126)</f>
        <v>1144.5</v>
      </c>
    </row>
    <row r="128" ht="12.75">
      <c r="B128" t="s">
        <v>312</v>
      </c>
    </row>
    <row r="129" spans="3:8" ht="12.75">
      <c r="C129" t="s">
        <v>71</v>
      </c>
      <c r="H129" s="3">
        <v>2029</v>
      </c>
    </row>
    <row r="130" spans="3:8" ht="12.75">
      <c r="C130" t="s">
        <v>72</v>
      </c>
      <c r="H130" s="3">
        <v>105.08</v>
      </c>
    </row>
    <row r="131" spans="3:8" ht="12.75">
      <c r="C131" s="1" t="s">
        <v>212</v>
      </c>
      <c r="H131" s="3">
        <v>1124.38</v>
      </c>
    </row>
    <row r="132" spans="3:8" ht="12.75">
      <c r="C132" t="s">
        <v>73</v>
      </c>
      <c r="H132" s="3">
        <v>991.95</v>
      </c>
    </row>
    <row r="133" spans="3:8" ht="12.75">
      <c r="C133" t="s">
        <v>74</v>
      </c>
      <c r="H133" s="3">
        <v>1669.51</v>
      </c>
    </row>
    <row r="134" spans="2:9" ht="12.75">
      <c r="B134" s="5"/>
      <c r="C134" s="5"/>
      <c r="D134" s="5"/>
      <c r="E134" s="5" t="s">
        <v>313</v>
      </c>
      <c r="F134" s="5"/>
      <c r="G134" s="5"/>
      <c r="H134" s="7"/>
      <c r="I134" s="7">
        <f>SUM(H128:H133)</f>
        <v>5919.92</v>
      </c>
    </row>
    <row r="135" ht="12.75">
      <c r="B135" t="s">
        <v>314</v>
      </c>
    </row>
    <row r="136" spans="3:8" ht="12.75">
      <c r="C136" s="1" t="s">
        <v>213</v>
      </c>
      <c r="H136" s="3">
        <v>571.9</v>
      </c>
    </row>
    <row r="137" spans="3:8" ht="12.75">
      <c r="C137" t="s">
        <v>73</v>
      </c>
      <c r="H137" s="3">
        <v>689.14</v>
      </c>
    </row>
    <row r="138" spans="2:9" ht="12.75">
      <c r="B138" s="5"/>
      <c r="C138" s="5"/>
      <c r="D138" s="5"/>
      <c r="E138" s="5" t="s">
        <v>315</v>
      </c>
      <c r="F138" s="5"/>
      <c r="G138" s="5"/>
      <c r="H138" s="7"/>
      <c r="I138" s="7">
        <f>SUM(H135:H137)</f>
        <v>1261.04</v>
      </c>
    </row>
    <row r="139" ht="12.75">
      <c r="B139" t="s">
        <v>316</v>
      </c>
    </row>
    <row r="140" spans="3:8" ht="12.75">
      <c r="C140" s="1" t="s">
        <v>214</v>
      </c>
      <c r="H140" s="3">
        <v>550</v>
      </c>
    </row>
    <row r="141" spans="3:8" ht="12.75">
      <c r="C141" t="s">
        <v>73</v>
      </c>
      <c r="H141" s="3">
        <v>762.23</v>
      </c>
    </row>
    <row r="142" spans="3:8" ht="12.75">
      <c r="C142" t="s">
        <v>74</v>
      </c>
      <c r="H142" s="3">
        <v>1282.89</v>
      </c>
    </row>
    <row r="143" spans="2:9" ht="12.75">
      <c r="B143" s="5"/>
      <c r="C143" s="5"/>
      <c r="D143" s="5"/>
      <c r="E143" s="5" t="s">
        <v>317</v>
      </c>
      <c r="F143" s="5"/>
      <c r="G143" s="5"/>
      <c r="H143" s="7"/>
      <c r="I143" s="7">
        <f>SUM(H139:H142)</f>
        <v>2595.12</v>
      </c>
    </row>
    <row r="144" ht="12.75">
      <c r="B144" t="s">
        <v>318</v>
      </c>
    </row>
    <row r="145" spans="3:8" ht="12.75">
      <c r="C145" s="1" t="s">
        <v>215</v>
      </c>
      <c r="H145" s="3">
        <v>376.2</v>
      </c>
    </row>
    <row r="146" spans="3:8" ht="12.75">
      <c r="C146" t="s">
        <v>73</v>
      </c>
      <c r="H146" s="3">
        <v>229.71</v>
      </c>
    </row>
    <row r="147" spans="2:9" ht="12.75">
      <c r="B147" s="5"/>
      <c r="C147" s="5"/>
      <c r="D147" s="5"/>
      <c r="E147" s="5" t="s">
        <v>319</v>
      </c>
      <c r="F147" s="5"/>
      <c r="G147" s="5"/>
      <c r="H147" s="7"/>
      <c r="I147" s="7">
        <f>SUM(H144:H146)</f>
        <v>605.91</v>
      </c>
    </row>
    <row r="148" ht="12.75">
      <c r="B148" t="s">
        <v>320</v>
      </c>
    </row>
    <row r="149" spans="3:8" ht="12.75">
      <c r="C149" s="1" t="s">
        <v>216</v>
      </c>
      <c r="H149" s="3">
        <v>372.17</v>
      </c>
    </row>
    <row r="150" spans="3:8" ht="12.75">
      <c r="C150" t="s">
        <v>73</v>
      </c>
      <c r="H150" s="3">
        <v>490.75</v>
      </c>
    </row>
    <row r="151" spans="2:9" ht="12.75">
      <c r="B151" s="5"/>
      <c r="C151" s="5"/>
      <c r="D151" s="5"/>
      <c r="E151" s="5" t="s">
        <v>321</v>
      </c>
      <c r="F151" s="5"/>
      <c r="G151" s="5"/>
      <c r="H151" s="7"/>
      <c r="I151" s="7">
        <f>SUM(H148:H150)</f>
        <v>862.9200000000001</v>
      </c>
    </row>
    <row r="152" ht="12.75">
      <c r="B152" t="s">
        <v>322</v>
      </c>
    </row>
    <row r="153" spans="3:8" ht="12.75">
      <c r="C153" s="1" t="s">
        <v>217</v>
      </c>
      <c r="H153" s="3">
        <v>625</v>
      </c>
    </row>
    <row r="154" spans="3:8" ht="12.75">
      <c r="C154" t="s">
        <v>73</v>
      </c>
      <c r="H154" s="3">
        <v>542.96</v>
      </c>
    </row>
    <row r="155" spans="2:9" ht="12.75">
      <c r="B155" s="5"/>
      <c r="C155" s="5"/>
      <c r="D155" s="5"/>
      <c r="E155" s="5" t="s">
        <v>323</v>
      </c>
      <c r="F155" s="5"/>
      <c r="G155" s="5"/>
      <c r="H155" s="7"/>
      <c r="I155" s="7">
        <f>SUM(H152:H154)</f>
        <v>1167.96</v>
      </c>
    </row>
    <row r="156" spans="2:9" ht="12.75">
      <c r="B156" s="5"/>
      <c r="C156" s="5"/>
      <c r="D156" s="5"/>
      <c r="E156" s="5"/>
      <c r="F156" s="5"/>
      <c r="G156" s="5"/>
      <c r="H156" s="7"/>
      <c r="I156" s="7"/>
    </row>
    <row r="157" ht="12.75">
      <c r="B157" t="s">
        <v>324</v>
      </c>
    </row>
    <row r="158" spans="3:8" ht="12.75">
      <c r="C158" s="1" t="s">
        <v>218</v>
      </c>
      <c r="H158" s="3">
        <v>887.5</v>
      </c>
    </row>
    <row r="159" spans="3:8" ht="12.75">
      <c r="C159" t="s">
        <v>73</v>
      </c>
      <c r="H159" s="3">
        <v>668.26</v>
      </c>
    </row>
    <row r="160" spans="2:9" ht="12.75">
      <c r="B160" s="5"/>
      <c r="C160" s="5"/>
      <c r="D160" s="5"/>
      <c r="E160" s="5" t="s">
        <v>325</v>
      </c>
      <c r="F160" s="5"/>
      <c r="G160" s="5"/>
      <c r="H160" s="7"/>
      <c r="I160" s="7">
        <f>SUM(H157:H159)</f>
        <v>1555.76</v>
      </c>
    </row>
    <row r="161" ht="12.75">
      <c r="B161" t="s">
        <v>326</v>
      </c>
    </row>
    <row r="162" spans="3:8" ht="12.75">
      <c r="C162" t="s">
        <v>110</v>
      </c>
      <c r="H162" s="3">
        <v>0</v>
      </c>
    </row>
    <row r="163" spans="3:8" ht="12.75">
      <c r="C163" t="s">
        <v>74</v>
      </c>
      <c r="H163" s="3">
        <v>263.61</v>
      </c>
    </row>
    <row r="164" spans="2:9" ht="12.75">
      <c r="B164" s="5"/>
      <c r="C164" s="5"/>
      <c r="D164" s="5"/>
      <c r="E164" s="5" t="s">
        <v>327</v>
      </c>
      <c r="F164" s="5"/>
      <c r="G164" s="5"/>
      <c r="H164" s="7"/>
      <c r="I164" s="7">
        <f>SUM(H161:H163)</f>
        <v>263.61</v>
      </c>
    </row>
    <row r="165" ht="12.75">
      <c r="B165" t="s">
        <v>328</v>
      </c>
    </row>
    <row r="166" spans="3:8" ht="12.75">
      <c r="C166" s="1" t="s">
        <v>219</v>
      </c>
      <c r="H166" s="3">
        <v>621.5</v>
      </c>
    </row>
    <row r="167" spans="3:8" ht="12.75">
      <c r="C167" t="s">
        <v>74</v>
      </c>
      <c r="H167" s="3">
        <v>1546.49</v>
      </c>
    </row>
    <row r="168" spans="2:9" ht="12.75">
      <c r="B168" s="5"/>
      <c r="C168" s="5"/>
      <c r="D168" s="5"/>
      <c r="E168" s="5" t="s">
        <v>329</v>
      </c>
      <c r="F168" s="5"/>
      <c r="G168" s="5"/>
      <c r="H168" s="7"/>
      <c r="I168" s="7">
        <f>SUM(H165:H167)</f>
        <v>2167.99</v>
      </c>
    </row>
    <row r="169" ht="12.75">
      <c r="B169" t="s">
        <v>124</v>
      </c>
    </row>
    <row r="170" spans="3:8" ht="12.75">
      <c r="C170" t="s">
        <v>125</v>
      </c>
      <c r="H170" s="3">
        <v>3840</v>
      </c>
    </row>
    <row r="171" spans="3:8" ht="12.75">
      <c r="C171" t="s">
        <v>24</v>
      </c>
      <c r="H171" s="3">
        <v>29978.74</v>
      </c>
    </row>
    <row r="172" spans="3:8" ht="12.75">
      <c r="C172" t="s">
        <v>126</v>
      </c>
      <c r="H172" s="3">
        <v>3000</v>
      </c>
    </row>
    <row r="173" spans="3:8" ht="12.75">
      <c r="C173" t="s">
        <v>127</v>
      </c>
      <c r="H173" s="3">
        <v>700</v>
      </c>
    </row>
    <row r="174" spans="1:8" ht="12.75">
      <c r="A174" t="s">
        <v>297</v>
      </c>
      <c r="C174" t="s">
        <v>26</v>
      </c>
      <c r="H174" s="3">
        <v>1466.44</v>
      </c>
    </row>
    <row r="175" spans="5:9" s="5" customFormat="1" ht="12.75">
      <c r="E175" s="5" t="s">
        <v>129</v>
      </c>
      <c r="H175" s="7"/>
      <c r="I175" s="7">
        <f>SUM(H170:H174)</f>
        <v>38985.18000000001</v>
      </c>
    </row>
    <row r="176" spans="8:9" s="5" customFormat="1" ht="12.75">
      <c r="H176" s="7"/>
      <c r="I176" s="7"/>
    </row>
    <row r="177" spans="6:9" ht="12.75">
      <c r="F177" s="2" t="s">
        <v>330</v>
      </c>
      <c r="I177" s="13">
        <f>SUM(I55:I175)</f>
        <v>276855.231</v>
      </c>
    </row>
    <row r="178" spans="6:9" ht="12.75">
      <c r="F178" s="5"/>
      <c r="I178" s="13"/>
    </row>
    <row r="179" ht="12.75">
      <c r="E179" s="5"/>
    </row>
    <row r="180" spans="5:9" ht="12.75">
      <c r="E180" s="2" t="s">
        <v>343</v>
      </c>
      <c r="I180" s="13">
        <f>(I52-I177)</f>
        <v>8620.768999999971</v>
      </c>
    </row>
    <row r="186" spans="1:3" ht="12.75">
      <c r="A186" s="5" t="s">
        <v>331</v>
      </c>
      <c r="B186" t="s">
        <v>2</v>
      </c>
      <c r="C186" t="s">
        <v>332</v>
      </c>
    </row>
    <row r="187" ht="12.75">
      <c r="C187" t="s">
        <v>333</v>
      </c>
    </row>
    <row r="189" spans="2:3" ht="12.75">
      <c r="B189" t="s">
        <v>40</v>
      </c>
      <c r="C189" t="s">
        <v>334</v>
      </c>
    </row>
    <row r="191" spans="2:3" ht="12.75">
      <c r="B191" t="s">
        <v>220</v>
      </c>
      <c r="C191" t="s">
        <v>335</v>
      </c>
    </row>
    <row r="193" spans="2:3" ht="12.75">
      <c r="B193" t="s">
        <v>278</v>
      </c>
      <c r="C193" t="s">
        <v>336</v>
      </c>
    </row>
    <row r="195" spans="2:3" ht="12.75">
      <c r="B195" t="s">
        <v>281</v>
      </c>
      <c r="C195" t="s">
        <v>337</v>
      </c>
    </row>
    <row r="197" spans="2:3" ht="12.75">
      <c r="B197" t="s">
        <v>285</v>
      </c>
      <c r="C197" t="s">
        <v>338</v>
      </c>
    </row>
    <row r="199" spans="2:3" ht="12.75">
      <c r="B199" t="s">
        <v>339</v>
      </c>
      <c r="C199" t="s">
        <v>340</v>
      </c>
    </row>
    <row r="200" ht="12.75">
      <c r="C200" t="s">
        <v>341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7"/>
  <sheetViews>
    <sheetView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7" max="7" width="10.7109375" style="0" customWidth="1"/>
    <col min="8" max="9" width="12.7109375" style="3" customWidth="1"/>
  </cols>
  <sheetData>
    <row r="1" ht="12.75">
      <c r="C1" s="2" t="s">
        <v>419</v>
      </c>
    </row>
    <row r="2" spans="4:8" ht="12.75">
      <c r="D2" s="2"/>
      <c r="H2" s="3" t="s">
        <v>416</v>
      </c>
    </row>
    <row r="3" ht="12.75">
      <c r="A3" t="s">
        <v>0</v>
      </c>
    </row>
    <row r="4" spans="2:8" ht="12.75">
      <c r="B4" s="1" t="s">
        <v>1</v>
      </c>
      <c r="H4" s="3">
        <v>142286</v>
      </c>
    </row>
    <row r="5" spans="1:8" ht="12.75">
      <c r="A5" t="s">
        <v>2</v>
      </c>
      <c r="B5" s="1" t="s">
        <v>3</v>
      </c>
      <c r="H5" s="3">
        <v>30700</v>
      </c>
    </row>
    <row r="6" spans="2:8" ht="12.75">
      <c r="B6" s="1" t="s">
        <v>4</v>
      </c>
      <c r="H6" s="3">
        <v>1175</v>
      </c>
    </row>
    <row r="7" spans="2:8" ht="12.75">
      <c r="B7" s="1" t="s">
        <v>5</v>
      </c>
      <c r="H7" s="3">
        <v>40</v>
      </c>
    </row>
    <row r="8" spans="2:8" ht="12.75">
      <c r="B8" s="1" t="s">
        <v>6</v>
      </c>
      <c r="H8" s="3">
        <v>750</v>
      </c>
    </row>
    <row r="9" spans="2:8" ht="12.75">
      <c r="B9" s="1" t="s">
        <v>7</v>
      </c>
      <c r="H9" s="3">
        <v>420</v>
      </c>
    </row>
    <row r="10" spans="2:8" ht="12.75">
      <c r="B10" s="1" t="s">
        <v>8</v>
      </c>
      <c r="H10" s="4">
        <v>3770</v>
      </c>
    </row>
    <row r="11" spans="2:9" s="5" customFormat="1" ht="12.75">
      <c r="B11" s="6"/>
      <c r="C11" s="5" t="s">
        <v>9</v>
      </c>
      <c r="G11" s="7"/>
      <c r="H11" s="7">
        <f>SUM(H4:H10)</f>
        <v>179141</v>
      </c>
      <c r="I11" s="7"/>
    </row>
    <row r="12" ht="12.75">
      <c r="A12" t="s">
        <v>10</v>
      </c>
    </row>
    <row r="13" spans="2:8" ht="12.75">
      <c r="B13" s="1" t="s">
        <v>209</v>
      </c>
      <c r="H13" s="3">
        <v>17177.62</v>
      </c>
    </row>
    <row r="14" spans="2:7" ht="12.75">
      <c r="B14" s="1" t="s">
        <v>11</v>
      </c>
      <c r="G14" s="3">
        <v>9988.51</v>
      </c>
    </row>
    <row r="15" spans="2:7" ht="12.75">
      <c r="B15" s="1" t="s">
        <v>12</v>
      </c>
      <c r="G15" s="3">
        <v>9988.51</v>
      </c>
    </row>
    <row r="16" spans="2:7" ht="12.75">
      <c r="B16" s="1" t="s">
        <v>13</v>
      </c>
      <c r="G16" s="4">
        <v>9851.02</v>
      </c>
    </row>
    <row r="17" spans="3:8" ht="12.75">
      <c r="C17" t="s">
        <v>14</v>
      </c>
      <c r="H17" s="3">
        <f>SUM(G14:G16)</f>
        <v>29828.04</v>
      </c>
    </row>
    <row r="18" spans="2:10" ht="12.75">
      <c r="B18" s="1" t="s">
        <v>15</v>
      </c>
      <c r="H18"/>
      <c r="J18" s="8"/>
    </row>
    <row r="19" spans="3:9" ht="12.75">
      <c r="C19" t="s">
        <v>16</v>
      </c>
      <c r="G19" s="3">
        <v>6737.34</v>
      </c>
      <c r="I19" s="8"/>
    </row>
    <row r="20" spans="3:9" ht="12.75">
      <c r="C20" t="s">
        <v>17</v>
      </c>
      <c r="G20" s="3">
        <v>4424.83</v>
      </c>
      <c r="I20" s="8"/>
    </row>
    <row r="21" spans="3:9" ht="12.75">
      <c r="C21" t="s">
        <v>18</v>
      </c>
      <c r="G21" s="3">
        <v>1644</v>
      </c>
      <c r="I21" s="8"/>
    </row>
    <row r="22" spans="3:9" ht="12.75">
      <c r="C22" t="s">
        <v>19</v>
      </c>
      <c r="G22" s="9">
        <v>1177.5</v>
      </c>
      <c r="I22" s="8"/>
    </row>
    <row r="23" spans="3:9" ht="12.75">
      <c r="C23" t="s">
        <v>20</v>
      </c>
      <c r="G23" s="4">
        <v>1575.71</v>
      </c>
      <c r="I23" s="8"/>
    </row>
    <row r="24" spans="3:8" ht="12.75">
      <c r="C24" t="s">
        <v>21</v>
      </c>
      <c r="H24" s="8">
        <f>SUM(G19:G23)</f>
        <v>15559.380000000001</v>
      </c>
    </row>
    <row r="25" ht="12.75">
      <c r="C25" t="s">
        <v>22</v>
      </c>
    </row>
    <row r="26" spans="4:7" ht="12.75">
      <c r="D26" t="s">
        <v>23</v>
      </c>
      <c r="G26" s="3">
        <v>1825</v>
      </c>
    </row>
    <row r="27" spans="4:7" ht="12.75">
      <c r="D27" t="s">
        <v>24</v>
      </c>
      <c r="G27" s="3">
        <v>25000</v>
      </c>
    </row>
    <row r="28" spans="4:7" ht="12.75">
      <c r="D28" t="s">
        <v>25</v>
      </c>
      <c r="G28" s="3">
        <v>650</v>
      </c>
    </row>
    <row r="29" spans="4:7" ht="12.75">
      <c r="D29" t="s">
        <v>26</v>
      </c>
      <c r="G29" s="3">
        <v>1466.44</v>
      </c>
    </row>
    <row r="30" spans="5:8" ht="12.75">
      <c r="E30" t="s">
        <v>27</v>
      </c>
      <c r="G30" s="3"/>
      <c r="H30" s="3">
        <f>SUM(G26:G29)</f>
        <v>28941.44</v>
      </c>
    </row>
    <row r="31" spans="2:8" ht="12.75">
      <c r="B31" s="1" t="s">
        <v>28</v>
      </c>
      <c r="H31" s="3">
        <v>500</v>
      </c>
    </row>
    <row r="32" spans="2:8" ht="12.75">
      <c r="B32" s="1" t="s">
        <v>29</v>
      </c>
      <c r="H32" s="3">
        <v>1000</v>
      </c>
    </row>
    <row r="33" spans="2:8" ht="12.75">
      <c r="B33" s="1" t="s">
        <v>30</v>
      </c>
      <c r="H33" s="3">
        <v>969.44</v>
      </c>
    </row>
    <row r="34" spans="2:8" ht="12.75">
      <c r="B34" s="1" t="s">
        <v>31</v>
      </c>
      <c r="H34" s="3">
        <v>6830.52</v>
      </c>
    </row>
    <row r="35" spans="2:8" ht="12.75">
      <c r="B35" s="1" t="s">
        <v>32</v>
      </c>
      <c r="H35" s="3">
        <v>217.8</v>
      </c>
    </row>
    <row r="36" spans="2:8" ht="12.75">
      <c r="B36" s="1" t="s">
        <v>33</v>
      </c>
      <c r="H36" s="3">
        <v>839.63</v>
      </c>
    </row>
    <row r="37" spans="2:8" ht="12.75">
      <c r="B37" s="1" t="s">
        <v>34</v>
      </c>
      <c r="H37" s="3">
        <v>2718.42</v>
      </c>
    </row>
    <row r="38" spans="2:8" ht="12.75">
      <c r="B38" s="1" t="s">
        <v>35</v>
      </c>
      <c r="H38" s="3">
        <v>752.74</v>
      </c>
    </row>
    <row r="39" spans="2:8" ht="12.75">
      <c r="B39" t="s">
        <v>36</v>
      </c>
      <c r="H39" s="3">
        <v>741.83</v>
      </c>
    </row>
    <row r="40" spans="2:8" ht="12.75">
      <c r="B40" s="1" t="s">
        <v>37</v>
      </c>
      <c r="H40" s="3">
        <v>390</v>
      </c>
    </row>
    <row r="41" spans="2:8" ht="12.75">
      <c r="B41" s="1" t="s">
        <v>38</v>
      </c>
      <c r="H41" s="3">
        <v>1854.67</v>
      </c>
    </row>
    <row r="42" spans="2:8" ht="12.75">
      <c r="B42" s="1" t="s">
        <v>39</v>
      </c>
      <c r="H42" s="3">
        <v>14776.5</v>
      </c>
    </row>
    <row r="43" spans="1:8" ht="12.75">
      <c r="A43" t="s">
        <v>40</v>
      </c>
      <c r="B43" s="1" t="s">
        <v>41</v>
      </c>
      <c r="H43" s="4">
        <f>'overhead percentage calc.'!J7</f>
        <v>46257.71998208688</v>
      </c>
    </row>
    <row r="45" spans="3:8" ht="12.75">
      <c r="C45" s="5" t="s">
        <v>42</v>
      </c>
      <c r="G45" s="3"/>
      <c r="H45" s="7">
        <f>SUM(H12:H44)</f>
        <v>169355.7499820869</v>
      </c>
    </row>
    <row r="46" spans="2:9" s="5" customFormat="1" ht="12.75">
      <c r="B46" s="6"/>
      <c r="D46" s="5" t="s">
        <v>43</v>
      </c>
      <c r="G46" s="7"/>
      <c r="H46" s="7"/>
      <c r="I46" s="7">
        <f>(H11-H45)</f>
        <v>9785.250017913088</v>
      </c>
    </row>
    <row r="47" spans="2:9" s="5" customFormat="1" ht="12.75">
      <c r="B47" s="6"/>
      <c r="G47" s="7"/>
      <c r="H47" s="7"/>
      <c r="I47" s="7"/>
    </row>
    <row r="48" spans="1:9" s="5" customFormat="1" ht="12.75">
      <c r="A48" s="10" t="s">
        <v>44</v>
      </c>
      <c r="B48" s="11"/>
      <c r="C48" s="10"/>
      <c r="D48" s="10"/>
      <c r="E48" s="10"/>
      <c r="F48" s="10"/>
      <c r="G48" s="12"/>
      <c r="I48" s="7"/>
    </row>
    <row r="49" spans="1:9" s="5" customFormat="1" ht="12.75">
      <c r="A49" s="10"/>
      <c r="B49" s="11" t="s">
        <v>45</v>
      </c>
      <c r="C49" s="10"/>
      <c r="D49" s="10"/>
      <c r="E49" s="10"/>
      <c r="F49" s="10"/>
      <c r="G49" s="12">
        <v>16410</v>
      </c>
      <c r="I49" s="7"/>
    </row>
    <row r="50" spans="1:9" s="5" customFormat="1" ht="12.75">
      <c r="A50" s="10"/>
      <c r="B50" s="11" t="s">
        <v>46</v>
      </c>
      <c r="C50" s="10"/>
      <c r="D50" s="10"/>
      <c r="E50" s="10"/>
      <c r="F50" s="10"/>
      <c r="G50" s="12">
        <v>130</v>
      </c>
      <c r="H50" s="7"/>
      <c r="I50" s="7"/>
    </row>
    <row r="51" spans="2:9" s="5" customFormat="1" ht="12.75">
      <c r="B51" s="6"/>
      <c r="C51" s="5" t="s">
        <v>47</v>
      </c>
      <c r="G51" s="7"/>
      <c r="H51" s="7">
        <f>SUM(G49:G50)</f>
        <v>16540</v>
      </c>
      <c r="I51" s="7"/>
    </row>
    <row r="52" spans="2:9" s="5" customFormat="1" ht="12.75">
      <c r="B52" s="6"/>
      <c r="G52" s="7"/>
      <c r="H52" s="7"/>
      <c r="I52" s="7"/>
    </row>
    <row r="53" ht="12.75">
      <c r="A53" t="s">
        <v>48</v>
      </c>
    </row>
    <row r="54" spans="2:7" ht="12.75">
      <c r="B54" s="1" t="s">
        <v>49</v>
      </c>
      <c r="G54" s="3">
        <v>4035</v>
      </c>
    </row>
    <row r="55" spans="2:7" ht="12.75">
      <c r="B55" s="1" t="s">
        <v>50</v>
      </c>
      <c r="G55" s="3">
        <v>2512.7</v>
      </c>
    </row>
    <row r="56" spans="2:7" ht="12.75">
      <c r="B56" s="1" t="s">
        <v>51</v>
      </c>
      <c r="G56" s="3">
        <v>1562.56</v>
      </c>
    </row>
    <row r="57" spans="1:7" ht="12.75">
      <c r="A57" t="s">
        <v>40</v>
      </c>
      <c r="B57" s="1" t="s">
        <v>52</v>
      </c>
      <c r="G57" s="3">
        <f>'overhead percentage calc.'!J14</f>
        <v>1699.6712673533364</v>
      </c>
    </row>
    <row r="58" spans="2:9" s="5" customFormat="1" ht="12.75">
      <c r="B58" s="6"/>
      <c r="C58" s="5" t="s">
        <v>53</v>
      </c>
      <c r="G58" s="7"/>
      <c r="H58" s="7">
        <f>SUM(G53:G57)</f>
        <v>9809.931267353337</v>
      </c>
      <c r="I58" s="7"/>
    </row>
    <row r="59" spans="2:9" s="5" customFormat="1" ht="12.75">
      <c r="B59" s="6"/>
      <c r="D59" s="5" t="s">
        <v>54</v>
      </c>
      <c r="G59" s="7"/>
      <c r="H59" s="7"/>
      <c r="I59" s="7">
        <f>(H51-H58)</f>
        <v>6730.068732646663</v>
      </c>
    </row>
    <row r="60" spans="2:9" s="5" customFormat="1" ht="12.75">
      <c r="B60" s="6"/>
      <c r="G60" s="7"/>
      <c r="H60" s="7"/>
      <c r="I60" s="7"/>
    </row>
    <row r="61" spans="1:9" s="10" customFormat="1" ht="12.75">
      <c r="A61" s="10" t="s">
        <v>55</v>
      </c>
      <c r="B61" s="11"/>
      <c r="G61" s="12"/>
      <c r="H61" s="12"/>
      <c r="I61" s="12"/>
    </row>
    <row r="62" spans="2:9" s="5" customFormat="1" ht="12.75">
      <c r="B62" s="11" t="s">
        <v>177</v>
      </c>
      <c r="G62" s="12">
        <v>22430</v>
      </c>
      <c r="H62" s="7"/>
      <c r="I62" s="7"/>
    </row>
    <row r="63" spans="2:7" ht="12.75">
      <c r="B63" s="1" t="s">
        <v>179</v>
      </c>
      <c r="G63" s="3">
        <v>630.59</v>
      </c>
    </row>
    <row r="64" spans="3:8" ht="12.75">
      <c r="C64" s="5" t="s">
        <v>178</v>
      </c>
      <c r="G64" s="3"/>
      <c r="H64" s="3">
        <f>SUM(G62:G63)</f>
        <v>23060.59</v>
      </c>
    </row>
    <row r="65" ht="12.75">
      <c r="A65" t="s">
        <v>56</v>
      </c>
    </row>
    <row r="66" spans="2:7" ht="12.75">
      <c r="B66" s="1" t="s">
        <v>57</v>
      </c>
      <c r="G66" s="3">
        <v>1122.26</v>
      </c>
    </row>
    <row r="67" spans="2:7" ht="12.75">
      <c r="B67" s="1" t="s">
        <v>58</v>
      </c>
      <c r="G67" s="3">
        <v>2575</v>
      </c>
    </row>
    <row r="68" spans="2:7" ht="12.75">
      <c r="B68" s="1" t="s">
        <v>59</v>
      </c>
      <c r="G68" s="3">
        <v>341.4</v>
      </c>
    </row>
    <row r="69" spans="2:7" ht="12.75">
      <c r="B69" s="1" t="s">
        <v>210</v>
      </c>
      <c r="G69" s="3">
        <v>3262.23</v>
      </c>
    </row>
    <row r="71" spans="2:7" ht="12.75">
      <c r="B71" s="1" t="s">
        <v>60</v>
      </c>
      <c r="G71" s="3">
        <v>3587.5</v>
      </c>
    </row>
    <row r="72" spans="2:7" ht="12.75">
      <c r="B72" s="1" t="s">
        <v>50</v>
      </c>
      <c r="G72" s="3">
        <v>3809.7</v>
      </c>
    </row>
    <row r="73" spans="1:7" ht="12.75">
      <c r="A73" t="s">
        <v>40</v>
      </c>
      <c r="B73" s="1" t="s">
        <v>61</v>
      </c>
      <c r="G73" s="3">
        <f>'overhead percentage calc.'!J17</f>
        <v>10309.11722943723</v>
      </c>
    </row>
    <row r="74" spans="2:9" s="5" customFormat="1" ht="12.75">
      <c r="B74" s="6"/>
      <c r="C74" s="5" t="s">
        <v>62</v>
      </c>
      <c r="G74" s="7"/>
      <c r="H74" s="7">
        <f>SUM(G65:G73)</f>
        <v>25007.20722943723</v>
      </c>
      <c r="I74" s="7"/>
    </row>
    <row r="75" spans="2:9" s="5" customFormat="1" ht="12.75">
      <c r="B75" s="6"/>
      <c r="D75" s="5" t="s">
        <v>63</v>
      </c>
      <c r="G75" s="7"/>
      <c r="H75" s="7"/>
      <c r="I75" s="7">
        <f>(H64-H74)</f>
        <v>-1946.61722943723</v>
      </c>
    </row>
    <row r="76" spans="2:9" s="5" customFormat="1" ht="12.75">
      <c r="B76" s="6"/>
      <c r="G76" s="7"/>
      <c r="H76" s="7"/>
      <c r="I76" s="7"/>
    </row>
    <row r="77" spans="1:9" s="10" customFormat="1" ht="12.75">
      <c r="A77" s="10" t="s">
        <v>64</v>
      </c>
      <c r="B77" s="11"/>
      <c r="G77" s="12"/>
      <c r="H77" s="12"/>
      <c r="I77" s="12"/>
    </row>
    <row r="78" spans="2:9" s="5" customFormat="1" ht="12.75">
      <c r="B78" s="11" t="s">
        <v>180</v>
      </c>
      <c r="G78" s="12">
        <v>2440</v>
      </c>
      <c r="H78" s="7"/>
      <c r="I78" s="7"/>
    </row>
    <row r="79" spans="2:9" s="5" customFormat="1" ht="12.75">
      <c r="B79" s="11" t="s">
        <v>181</v>
      </c>
      <c r="G79" s="12">
        <v>100.57</v>
      </c>
      <c r="H79" s="7"/>
      <c r="I79" s="7"/>
    </row>
    <row r="80" spans="2:9" s="5" customFormat="1" ht="12.75">
      <c r="B80" s="6"/>
      <c r="C80" s="5" t="s">
        <v>182</v>
      </c>
      <c r="G80" s="7"/>
      <c r="H80" s="7">
        <f>SUM(G78:G79)</f>
        <v>2540.57</v>
      </c>
      <c r="I80" s="7"/>
    </row>
    <row r="81" spans="1:7" ht="12.75">
      <c r="A81" t="s">
        <v>65</v>
      </c>
      <c r="G81" s="3"/>
    </row>
    <row r="82" spans="2:7" ht="12.75">
      <c r="B82" s="1" t="s">
        <v>211</v>
      </c>
      <c r="G82" s="3">
        <v>536.9</v>
      </c>
    </row>
    <row r="83" spans="2:7" ht="12.75">
      <c r="B83" s="1" t="s">
        <v>50</v>
      </c>
      <c r="G83" s="3">
        <v>607.6</v>
      </c>
    </row>
    <row r="84" spans="1:7" ht="12.75">
      <c r="A84" t="s">
        <v>40</v>
      </c>
      <c r="B84" s="1" t="s">
        <v>66</v>
      </c>
      <c r="G84" s="3">
        <f>'overhead percentage calc.'!J18</f>
        <v>822.0632273473653</v>
      </c>
    </row>
    <row r="85" spans="2:9" s="5" customFormat="1" ht="12.75">
      <c r="B85" s="6"/>
      <c r="C85" s="5" t="s">
        <v>67</v>
      </c>
      <c r="G85" s="7"/>
      <c r="H85" s="7">
        <f>SUM(G81:G84)</f>
        <v>1966.5632273473652</v>
      </c>
      <c r="I85" s="7"/>
    </row>
    <row r="86" spans="2:9" s="5" customFormat="1" ht="12.75">
      <c r="B86" s="6"/>
      <c r="D86" s="5" t="s">
        <v>68</v>
      </c>
      <c r="G86" s="7"/>
      <c r="H86" s="7"/>
      <c r="I86" s="7">
        <f>(H80-H85)</f>
        <v>574.0067726526349</v>
      </c>
    </row>
    <row r="87" spans="2:9" s="5" customFormat="1" ht="12.75">
      <c r="B87" s="6"/>
      <c r="G87" s="7"/>
      <c r="H87" s="7"/>
      <c r="I87" s="7"/>
    </row>
    <row r="88" spans="1:9" s="10" customFormat="1" ht="12.75">
      <c r="A88" s="10" t="s">
        <v>69</v>
      </c>
      <c r="B88" s="11"/>
      <c r="G88" s="12"/>
      <c r="H88" s="12"/>
      <c r="I88" s="12"/>
    </row>
    <row r="89" spans="2:9" s="5" customFormat="1" ht="12.75">
      <c r="B89" s="11" t="s">
        <v>183</v>
      </c>
      <c r="G89" s="12">
        <v>8965</v>
      </c>
      <c r="H89" s="7"/>
      <c r="I89" s="7"/>
    </row>
    <row r="90" spans="2:9" s="5" customFormat="1" ht="12.75">
      <c r="B90" s="11" t="s">
        <v>184</v>
      </c>
      <c r="G90" s="12">
        <v>258.22</v>
      </c>
      <c r="H90" s="7"/>
      <c r="I90" s="7"/>
    </row>
    <row r="91" spans="2:9" s="5" customFormat="1" ht="12.75">
      <c r="B91" s="6"/>
      <c r="C91" s="5" t="s">
        <v>185</v>
      </c>
      <c r="G91" s="7"/>
      <c r="H91" s="7">
        <f>SUM(G89:G90)</f>
        <v>9223.22</v>
      </c>
      <c r="I91" s="7"/>
    </row>
    <row r="92" spans="1:7" ht="12.75">
      <c r="A92" t="s">
        <v>70</v>
      </c>
      <c r="G92" s="3"/>
    </row>
    <row r="93" spans="2:7" ht="12.75">
      <c r="B93" s="1" t="s">
        <v>71</v>
      </c>
      <c r="G93" s="3">
        <v>2029</v>
      </c>
    </row>
    <row r="94" spans="2:7" ht="12.75">
      <c r="B94" s="1" t="s">
        <v>72</v>
      </c>
      <c r="G94" s="3">
        <v>105.08</v>
      </c>
    </row>
    <row r="95" spans="2:7" ht="12.75">
      <c r="B95" s="1" t="s">
        <v>212</v>
      </c>
      <c r="G95" s="3">
        <v>1124.38</v>
      </c>
    </row>
    <row r="96" spans="2:7" ht="12.75">
      <c r="B96" s="1" t="s">
        <v>73</v>
      </c>
      <c r="G96" s="3">
        <v>991.95</v>
      </c>
    </row>
    <row r="97" spans="2:7" ht="12.75">
      <c r="B97" s="1" t="s">
        <v>74</v>
      </c>
      <c r="G97" s="3">
        <v>1669.51</v>
      </c>
    </row>
    <row r="98" spans="1:7" ht="12.75">
      <c r="A98" t="s">
        <v>40</v>
      </c>
      <c r="B98" s="1" t="s">
        <v>75</v>
      </c>
      <c r="G98" s="3">
        <f>'overhead percentage calc.'!J19</f>
        <v>4221.405762054038</v>
      </c>
    </row>
    <row r="99" spans="2:9" s="5" customFormat="1" ht="12.75">
      <c r="B99" s="6"/>
      <c r="C99" s="5" t="s">
        <v>76</v>
      </c>
      <c r="G99" s="7"/>
      <c r="H99" s="7">
        <f>SUM(G92:G98)</f>
        <v>10141.325762054039</v>
      </c>
      <c r="I99" s="7"/>
    </row>
    <row r="100" spans="2:9" s="5" customFormat="1" ht="12.75">
      <c r="B100" s="6"/>
      <c r="D100" s="5" t="s">
        <v>77</v>
      </c>
      <c r="G100" s="7"/>
      <c r="H100" s="7"/>
      <c r="I100" s="7">
        <f>(H91-H99)</f>
        <v>-918.1057620540396</v>
      </c>
    </row>
    <row r="101" spans="1:9" s="10" customFormat="1" ht="12.75">
      <c r="A101" s="10" t="s">
        <v>78</v>
      </c>
      <c r="B101" s="11"/>
      <c r="G101" s="12"/>
      <c r="H101" s="12"/>
      <c r="I101" s="12"/>
    </row>
    <row r="102" spans="2:9" s="10" customFormat="1" ht="12.75">
      <c r="B102" s="11" t="s">
        <v>186</v>
      </c>
      <c r="G102" s="12">
        <v>4055</v>
      </c>
      <c r="H102" s="12"/>
      <c r="I102" s="12"/>
    </row>
    <row r="103" spans="2:9" s="10" customFormat="1" ht="12.75">
      <c r="B103" s="11" t="s">
        <v>187</v>
      </c>
      <c r="G103" s="12">
        <v>179.39</v>
      </c>
      <c r="H103" s="12"/>
      <c r="I103" s="12"/>
    </row>
    <row r="104" spans="2:9" s="5" customFormat="1" ht="12.75">
      <c r="B104" s="6"/>
      <c r="C104" s="5" t="s">
        <v>188</v>
      </c>
      <c r="G104" s="7"/>
      <c r="H104" s="7">
        <f>SUM(G102:G103)</f>
        <v>4234.39</v>
      </c>
      <c r="I104" s="7"/>
    </row>
    <row r="105" spans="1:7" ht="12.75">
      <c r="A105" t="s">
        <v>79</v>
      </c>
      <c r="G105" s="3"/>
    </row>
    <row r="106" spans="2:7" ht="12.75">
      <c r="B106" s="1" t="s">
        <v>213</v>
      </c>
      <c r="G106" s="3">
        <v>571.9</v>
      </c>
    </row>
    <row r="107" spans="2:7" ht="12.75">
      <c r="B107" s="1" t="s">
        <v>73</v>
      </c>
      <c r="G107" s="3">
        <v>689.14</v>
      </c>
    </row>
    <row r="108" spans="1:7" ht="12.75">
      <c r="A108" t="s">
        <v>40</v>
      </c>
      <c r="B108" s="1" t="s">
        <v>80</v>
      </c>
      <c r="G108" s="3">
        <f>'overhead percentage calc.'!J20</f>
        <v>1466.383054187192</v>
      </c>
    </row>
    <row r="109" spans="2:9" s="5" customFormat="1" ht="12.75">
      <c r="B109" s="6"/>
      <c r="C109" s="5" t="s">
        <v>81</v>
      </c>
      <c r="G109" s="7"/>
      <c r="H109" s="7">
        <f>SUM(G105:G108)</f>
        <v>2727.423054187192</v>
      </c>
      <c r="I109" s="7"/>
    </row>
    <row r="110" spans="2:9" s="5" customFormat="1" ht="12.75">
      <c r="B110" s="6"/>
      <c r="D110" s="5" t="s">
        <v>82</v>
      </c>
      <c r="G110" s="7"/>
      <c r="H110" s="7"/>
      <c r="I110" s="7">
        <f>(H104-H109)</f>
        <v>1506.9669458128083</v>
      </c>
    </row>
    <row r="111" spans="2:9" s="5" customFormat="1" ht="12.75">
      <c r="B111" s="6"/>
      <c r="G111" s="7"/>
      <c r="H111" s="7"/>
      <c r="I111" s="7"/>
    </row>
    <row r="112" spans="1:9" s="10" customFormat="1" ht="12.75">
      <c r="A112" s="10" t="s">
        <v>83</v>
      </c>
      <c r="B112" s="11"/>
      <c r="G112" s="12"/>
      <c r="H112" s="12"/>
      <c r="I112" s="12"/>
    </row>
    <row r="113" spans="2:9" s="10" customFormat="1" ht="12.75">
      <c r="B113" s="11" t="s">
        <v>189</v>
      </c>
      <c r="G113" s="12">
        <v>6960</v>
      </c>
      <c r="H113" s="12"/>
      <c r="I113" s="12"/>
    </row>
    <row r="114" spans="2:9" s="10" customFormat="1" ht="12.75">
      <c r="B114" s="11" t="s">
        <v>190</v>
      </c>
      <c r="G114" s="12">
        <v>198.42</v>
      </c>
      <c r="H114" s="12"/>
      <c r="I114" s="12"/>
    </row>
    <row r="115" spans="2:9" s="5" customFormat="1" ht="12.75">
      <c r="B115" s="6"/>
      <c r="C115" s="5" t="s">
        <v>191</v>
      </c>
      <c r="G115" s="7"/>
      <c r="H115" s="7">
        <f>SUM(G113:G114)</f>
        <v>7158.42</v>
      </c>
      <c r="I115" s="7"/>
    </row>
    <row r="116" spans="1:7" ht="12.75">
      <c r="A116" t="s">
        <v>84</v>
      </c>
      <c r="G116" s="3"/>
    </row>
    <row r="117" spans="2:7" ht="12.75">
      <c r="B117" s="1" t="s">
        <v>214</v>
      </c>
      <c r="G117" s="3">
        <v>550</v>
      </c>
    </row>
    <row r="118" spans="2:7" ht="12.75">
      <c r="B118" s="1" t="s">
        <v>73</v>
      </c>
      <c r="G118" s="3">
        <v>762.23</v>
      </c>
    </row>
    <row r="119" spans="2:7" ht="12.75">
      <c r="B119" s="1" t="s">
        <v>74</v>
      </c>
      <c r="G119" s="3">
        <v>1282.89</v>
      </c>
    </row>
    <row r="120" spans="1:7" ht="12.75">
      <c r="A120" t="s">
        <v>40</v>
      </c>
      <c r="B120" s="1" t="s">
        <v>85</v>
      </c>
      <c r="G120" s="3">
        <f>'overhead percentage calc.'!J21</f>
        <v>3243.8170592625765</v>
      </c>
    </row>
    <row r="121" spans="2:9" s="5" customFormat="1" ht="12.75">
      <c r="B121" s="6"/>
      <c r="C121" s="5" t="s">
        <v>86</v>
      </c>
      <c r="G121" s="7"/>
      <c r="H121" s="7">
        <f>SUM(G116:G120)</f>
        <v>5838.937059262576</v>
      </c>
      <c r="I121" s="7"/>
    </row>
    <row r="122" spans="2:9" s="5" customFormat="1" ht="12.75">
      <c r="B122" s="6"/>
      <c r="D122" s="5" t="s">
        <v>87</v>
      </c>
      <c r="G122" s="7"/>
      <c r="H122" s="7"/>
      <c r="I122" s="7">
        <f>(H115-H121)</f>
        <v>1319.4829407374236</v>
      </c>
    </row>
    <row r="123" spans="2:9" s="5" customFormat="1" ht="12.75">
      <c r="B123" s="6"/>
      <c r="G123" s="7"/>
      <c r="H123" s="7"/>
      <c r="I123" s="7"/>
    </row>
    <row r="124" spans="1:9" s="10" customFormat="1" ht="12.75">
      <c r="A124" s="10" t="s">
        <v>88</v>
      </c>
      <c r="B124" s="11"/>
      <c r="G124" s="12"/>
      <c r="H124" s="12"/>
      <c r="I124" s="12"/>
    </row>
    <row r="125" spans="2:9" s="10" customFormat="1" ht="12.75">
      <c r="B125" s="11" t="s">
        <v>192</v>
      </c>
      <c r="G125" s="12">
        <v>1520</v>
      </c>
      <c r="H125" s="12"/>
      <c r="I125" s="12"/>
    </row>
    <row r="126" spans="2:9" s="10" customFormat="1" ht="12.75">
      <c r="B126" s="11" t="s">
        <v>193</v>
      </c>
      <c r="G126" s="12">
        <v>59.8</v>
      </c>
      <c r="H126" s="12"/>
      <c r="I126" s="12"/>
    </row>
    <row r="127" spans="2:9" s="10" customFormat="1" ht="12.75">
      <c r="B127" s="6"/>
      <c r="C127" s="5" t="s">
        <v>194</v>
      </c>
      <c r="G127" s="12"/>
      <c r="H127" s="7">
        <f>SUM(G125:G126)</f>
        <v>1579.8</v>
      </c>
      <c r="I127" s="12"/>
    </row>
    <row r="128" spans="1:7" ht="12.75">
      <c r="A128" t="s">
        <v>89</v>
      </c>
      <c r="G128" s="3"/>
    </row>
    <row r="129" spans="2:7" ht="12.75">
      <c r="B129" s="1" t="s">
        <v>215</v>
      </c>
      <c r="G129" s="3">
        <v>376.2</v>
      </c>
    </row>
    <row r="130" spans="2:7" ht="12.75">
      <c r="B130" s="1" t="s">
        <v>73</v>
      </c>
      <c r="G130" s="3">
        <v>229.71</v>
      </c>
    </row>
    <row r="131" spans="1:7" ht="12.75">
      <c r="A131" t="s">
        <v>40</v>
      </c>
      <c r="B131" s="1" t="s">
        <v>90</v>
      </c>
      <c r="G131" s="3">
        <f>'overhead percentage calc.'!J22</f>
        <v>488.7943513957307</v>
      </c>
    </row>
    <row r="132" spans="2:9" s="5" customFormat="1" ht="12.75">
      <c r="B132" s="6"/>
      <c r="C132" s="5" t="s">
        <v>91</v>
      </c>
      <c r="G132" s="7"/>
      <c r="H132" s="7">
        <f>SUM(G128:G131)</f>
        <v>1094.7043513957306</v>
      </c>
      <c r="I132" s="7"/>
    </row>
    <row r="133" spans="2:9" s="5" customFormat="1" ht="12.75">
      <c r="B133" s="6"/>
      <c r="D133" s="5" t="s">
        <v>92</v>
      </c>
      <c r="G133" s="7"/>
      <c r="H133" s="7"/>
      <c r="I133" s="7">
        <f>(H127-H132)</f>
        <v>485.0956486042694</v>
      </c>
    </row>
    <row r="134" spans="2:9" s="5" customFormat="1" ht="12.75">
      <c r="B134" s="6"/>
      <c r="G134" s="7"/>
      <c r="H134" s="7"/>
      <c r="I134" s="7"/>
    </row>
    <row r="135" spans="1:9" s="10" customFormat="1" ht="12.75">
      <c r="A135" s="10" t="s">
        <v>93</v>
      </c>
      <c r="B135" s="11"/>
      <c r="G135" s="12"/>
      <c r="H135" s="12"/>
      <c r="I135" s="12"/>
    </row>
    <row r="136" spans="2:9" s="10" customFormat="1" ht="12.75">
      <c r="B136" s="11" t="s">
        <v>206</v>
      </c>
      <c r="G136" s="12">
        <v>2545</v>
      </c>
      <c r="H136" s="12"/>
      <c r="I136" s="12"/>
    </row>
    <row r="137" spans="2:9" s="10" customFormat="1" ht="12.75">
      <c r="B137" s="11" t="s">
        <v>207</v>
      </c>
      <c r="G137" s="12">
        <v>127.75</v>
      </c>
      <c r="H137" s="12"/>
      <c r="I137" s="12"/>
    </row>
    <row r="138" spans="2:9" s="10" customFormat="1" ht="12.75">
      <c r="B138" s="6"/>
      <c r="C138" s="5" t="s">
        <v>208</v>
      </c>
      <c r="G138" s="12"/>
      <c r="H138" s="7">
        <f>SUM(G136:G137)</f>
        <v>2672.75</v>
      </c>
      <c r="I138" s="12"/>
    </row>
    <row r="139" spans="1:7" ht="12.75">
      <c r="A139" t="s">
        <v>94</v>
      </c>
      <c r="G139" s="3"/>
    </row>
    <row r="140" spans="2:7" ht="12.75">
      <c r="B140" s="1" t="s">
        <v>216</v>
      </c>
      <c r="G140" s="3">
        <v>372.17</v>
      </c>
    </row>
    <row r="141" spans="2:7" ht="12.75">
      <c r="B141" s="1" t="s">
        <v>73</v>
      </c>
      <c r="G141" s="3">
        <v>490.75</v>
      </c>
    </row>
    <row r="142" spans="1:7" ht="12.75">
      <c r="A142" t="s">
        <v>40</v>
      </c>
      <c r="B142" s="1" t="s">
        <v>95</v>
      </c>
      <c r="G142" s="3">
        <f>'overhead percentage calc.'!J23</f>
        <v>1044.2424779817884</v>
      </c>
    </row>
    <row r="143" spans="2:9" s="5" customFormat="1" ht="12.75">
      <c r="B143" s="6"/>
      <c r="C143" s="5" t="s">
        <v>96</v>
      </c>
      <c r="G143" s="7"/>
      <c r="H143" s="7">
        <f>SUM(G139:G142)</f>
        <v>1907.1624779817885</v>
      </c>
      <c r="I143" s="7"/>
    </row>
    <row r="144" spans="2:9" s="5" customFormat="1" ht="12.75">
      <c r="B144" s="6"/>
      <c r="D144" s="5" t="s">
        <v>97</v>
      </c>
      <c r="G144" s="7"/>
      <c r="H144" s="7"/>
      <c r="I144" s="7">
        <f>(H138-H143)</f>
        <v>765.5875220182115</v>
      </c>
    </row>
    <row r="145" spans="2:9" s="5" customFormat="1" ht="12.75">
      <c r="B145" s="6"/>
      <c r="G145" s="7"/>
      <c r="H145" s="7"/>
      <c r="I145" s="7"/>
    </row>
    <row r="146" spans="1:9" s="10" customFormat="1" ht="12.75">
      <c r="A146" s="10" t="s">
        <v>98</v>
      </c>
      <c r="B146" s="11"/>
      <c r="G146" s="12"/>
      <c r="H146" s="12"/>
      <c r="I146" s="12"/>
    </row>
    <row r="147" spans="2:9" s="10" customFormat="1" ht="12.75">
      <c r="B147" s="11" t="s">
        <v>203</v>
      </c>
      <c r="G147" s="12">
        <v>3275</v>
      </c>
      <c r="H147" s="12"/>
      <c r="I147" s="12"/>
    </row>
    <row r="148" spans="2:9" s="10" customFormat="1" ht="12.75">
      <c r="B148" s="11" t="s">
        <v>204</v>
      </c>
      <c r="G148" s="12">
        <v>141.34</v>
      </c>
      <c r="H148" s="12"/>
      <c r="I148" s="12"/>
    </row>
    <row r="149" spans="2:9" s="10" customFormat="1" ht="12.75">
      <c r="B149" s="6"/>
      <c r="C149" s="5" t="s">
        <v>205</v>
      </c>
      <c r="G149" s="12"/>
      <c r="H149" s="7">
        <f>SUM(G147:G148)</f>
        <v>3416.34</v>
      </c>
      <c r="I149" s="12"/>
    </row>
    <row r="150" spans="1:7" ht="12.75">
      <c r="A150" t="s">
        <v>99</v>
      </c>
      <c r="G150" s="3"/>
    </row>
    <row r="151" spans="1:7" ht="12.75">
      <c r="A151" t="s">
        <v>220</v>
      </c>
      <c r="B151" s="1" t="s">
        <v>217</v>
      </c>
      <c r="G151" s="3">
        <v>625</v>
      </c>
    </row>
    <row r="152" spans="2:7" ht="12.75">
      <c r="B152" s="1" t="s">
        <v>73</v>
      </c>
      <c r="G152" s="3">
        <v>542.96</v>
      </c>
    </row>
    <row r="153" spans="1:7" ht="12.75">
      <c r="A153" t="s">
        <v>40</v>
      </c>
      <c r="B153" s="1" t="s">
        <v>100</v>
      </c>
      <c r="G153" s="3">
        <f>'overhead percentage calc.'!J24</f>
        <v>1155.332103299</v>
      </c>
    </row>
    <row r="154" spans="2:9" s="5" customFormat="1" ht="12.75">
      <c r="B154" s="6"/>
      <c r="C154" s="5" t="s">
        <v>101</v>
      </c>
      <c r="G154" s="7"/>
      <c r="H154" s="7">
        <f>SUM(G150:G153)</f>
        <v>2323.292103299</v>
      </c>
      <c r="I154" s="7"/>
    </row>
    <row r="155" spans="2:9" s="5" customFormat="1" ht="12.75">
      <c r="B155" s="6"/>
      <c r="D155" s="5" t="s">
        <v>102</v>
      </c>
      <c r="G155" s="7"/>
      <c r="H155" s="7"/>
      <c r="I155" s="7">
        <f>(H149-H154)</f>
        <v>1093.0478967010004</v>
      </c>
    </row>
    <row r="156" spans="2:9" s="5" customFormat="1" ht="12.75">
      <c r="B156" s="6"/>
      <c r="G156" s="7"/>
      <c r="H156" s="7"/>
      <c r="I156" s="7"/>
    </row>
    <row r="157" spans="1:9" s="10" customFormat="1" ht="12.75">
      <c r="A157" s="10" t="s">
        <v>103</v>
      </c>
      <c r="B157" s="11"/>
      <c r="G157" s="12"/>
      <c r="H157" s="12"/>
      <c r="I157" s="12"/>
    </row>
    <row r="158" spans="2:9" s="10" customFormat="1" ht="12.75">
      <c r="B158" s="11" t="s">
        <v>200</v>
      </c>
      <c r="G158" s="12">
        <v>3415</v>
      </c>
      <c r="H158" s="12"/>
      <c r="I158" s="12"/>
    </row>
    <row r="159" spans="2:9" s="10" customFormat="1" ht="12.75">
      <c r="B159" s="11" t="s">
        <v>201</v>
      </c>
      <c r="G159" s="12">
        <v>173.96</v>
      </c>
      <c r="H159" s="12"/>
      <c r="I159" s="12"/>
    </row>
    <row r="160" spans="2:9" s="10" customFormat="1" ht="12.75">
      <c r="B160" s="6"/>
      <c r="C160" s="5" t="s">
        <v>202</v>
      </c>
      <c r="G160" s="12"/>
      <c r="H160" s="7">
        <f>SUM(G158:G159)</f>
        <v>3588.96</v>
      </c>
      <c r="I160" s="12"/>
    </row>
    <row r="161" spans="1:7" ht="12.75">
      <c r="A161" t="s">
        <v>104</v>
      </c>
      <c r="G161" s="3"/>
    </row>
    <row r="162" spans="1:7" ht="12.75">
      <c r="A162" t="s">
        <v>220</v>
      </c>
      <c r="B162" s="1" t="s">
        <v>218</v>
      </c>
      <c r="G162" s="3">
        <v>887.5</v>
      </c>
    </row>
    <row r="163" spans="2:7" ht="12.75">
      <c r="B163" s="1" t="s">
        <v>73</v>
      </c>
      <c r="G163" s="3">
        <v>668.26</v>
      </c>
    </row>
    <row r="164" spans="1:7" ht="12.75">
      <c r="A164" t="s">
        <v>40</v>
      </c>
      <c r="B164" s="1" t="s">
        <v>105</v>
      </c>
      <c r="G164" s="3">
        <f>'overhead percentage calc.'!J25</f>
        <v>1421.9472040603075</v>
      </c>
    </row>
    <row r="165" spans="2:9" s="5" customFormat="1" ht="12.75">
      <c r="B165" s="6"/>
      <c r="C165" s="5" t="s">
        <v>106</v>
      </c>
      <c r="G165" s="7"/>
      <c r="H165" s="7">
        <f>SUM(G161:G164)</f>
        <v>2977.7072040603075</v>
      </c>
      <c r="I165" s="7"/>
    </row>
    <row r="166" spans="2:9" s="5" customFormat="1" ht="12.75">
      <c r="B166" s="6"/>
      <c r="D166" s="5" t="s">
        <v>107</v>
      </c>
      <c r="G166" s="7"/>
      <c r="H166" s="7"/>
      <c r="I166" s="7">
        <f>(H160-H165)</f>
        <v>611.2527959396925</v>
      </c>
    </row>
    <row r="167" spans="2:9" s="5" customFormat="1" ht="12.75">
      <c r="B167" s="6"/>
      <c r="G167" s="7"/>
      <c r="H167" s="7"/>
      <c r="I167" s="7"/>
    </row>
    <row r="168" spans="1:9" s="10" customFormat="1" ht="12.75">
      <c r="A168" s="10" t="s">
        <v>108</v>
      </c>
      <c r="B168" s="11"/>
      <c r="G168" s="12"/>
      <c r="H168" s="12"/>
      <c r="I168" s="12"/>
    </row>
    <row r="169" spans="2:9" s="10" customFormat="1" ht="12.75">
      <c r="B169" s="11" t="s">
        <v>197</v>
      </c>
      <c r="G169" s="12">
        <v>1130</v>
      </c>
      <c r="H169" s="12"/>
      <c r="I169" s="12"/>
    </row>
    <row r="170" spans="2:9" s="10" customFormat="1" ht="12.75">
      <c r="B170" s="11" t="s">
        <v>198</v>
      </c>
      <c r="G170" s="12">
        <v>40.77</v>
      </c>
      <c r="H170" s="12"/>
      <c r="I170" s="12"/>
    </row>
    <row r="171" spans="2:9" s="10" customFormat="1" ht="12.75">
      <c r="B171" s="6"/>
      <c r="C171" s="5" t="s">
        <v>199</v>
      </c>
      <c r="G171" s="12"/>
      <c r="H171" s="7">
        <f>SUM(G169:G170)</f>
        <v>1170.77</v>
      </c>
      <c r="I171" s="12"/>
    </row>
    <row r="172" spans="1:7" ht="12.75">
      <c r="A172" t="s">
        <v>109</v>
      </c>
      <c r="G172" s="3"/>
    </row>
    <row r="173" spans="2:7" ht="12.75">
      <c r="B173" s="1" t="s">
        <v>110</v>
      </c>
      <c r="G173" s="3">
        <v>0</v>
      </c>
    </row>
    <row r="174" spans="2:7" ht="12.75">
      <c r="B174" s="1" t="s">
        <v>74</v>
      </c>
      <c r="G174" s="3">
        <v>263.61</v>
      </c>
    </row>
    <row r="175" spans="1:7" ht="12.75">
      <c r="A175" t="s">
        <v>40</v>
      </c>
      <c r="B175" s="1" t="s">
        <v>111</v>
      </c>
      <c r="G175" s="3">
        <f>'overhead percentage calc.'!J26</f>
        <v>333.2688759516345</v>
      </c>
    </row>
    <row r="176" spans="2:9" s="5" customFormat="1" ht="12.75">
      <c r="B176" s="6"/>
      <c r="C176" s="5" t="s">
        <v>112</v>
      </c>
      <c r="G176" s="7"/>
      <c r="H176" s="7">
        <f>SUM(G172:G175)</f>
        <v>596.8788759516345</v>
      </c>
      <c r="I176" s="7"/>
    </row>
    <row r="177" spans="2:9" s="5" customFormat="1" ht="12.75">
      <c r="B177" s="6"/>
      <c r="D177" s="5" t="s">
        <v>113</v>
      </c>
      <c r="G177" s="7"/>
      <c r="H177" s="7"/>
      <c r="I177" s="7">
        <f>(H171-H176)</f>
        <v>573.8911240483654</v>
      </c>
    </row>
    <row r="178" spans="2:9" s="5" customFormat="1" ht="12.75">
      <c r="B178" s="6"/>
      <c r="G178" s="7"/>
      <c r="H178" s="7"/>
      <c r="I178" s="7"/>
    </row>
    <row r="179" spans="1:9" s="10" customFormat="1" ht="12.75">
      <c r="A179" s="10" t="s">
        <v>114</v>
      </c>
      <c r="B179" s="11"/>
      <c r="G179" s="12"/>
      <c r="H179" s="12"/>
      <c r="I179" s="12"/>
    </row>
    <row r="180" spans="2:9" s="5" customFormat="1" ht="12.75">
      <c r="B180" s="11" t="s">
        <v>196</v>
      </c>
      <c r="G180" s="12">
        <v>4945</v>
      </c>
      <c r="H180" s="7"/>
      <c r="I180" s="7"/>
    </row>
    <row r="181" spans="2:9" s="10" customFormat="1" ht="12.75">
      <c r="B181" s="11" t="s">
        <v>195</v>
      </c>
      <c r="G181" s="12">
        <v>239.19</v>
      </c>
      <c r="H181" s="12"/>
      <c r="I181" s="12"/>
    </row>
    <row r="182" spans="2:9" s="5" customFormat="1" ht="12.75">
      <c r="B182" s="11" t="s">
        <v>115</v>
      </c>
      <c r="G182" s="12">
        <v>1000</v>
      </c>
      <c r="H182" s="7"/>
      <c r="I182" s="7"/>
    </row>
    <row r="183" spans="2:9" s="5" customFormat="1" ht="12" customHeight="1">
      <c r="B183" s="6"/>
      <c r="C183" s="5" t="s">
        <v>116</v>
      </c>
      <c r="G183" s="7"/>
      <c r="H183" s="7">
        <f>SUM(G180:G182)</f>
        <v>6184.19</v>
      </c>
      <c r="I183" s="7"/>
    </row>
    <row r="184" spans="1:7" ht="12.75">
      <c r="A184" t="s">
        <v>117</v>
      </c>
      <c r="G184" s="3"/>
    </row>
    <row r="185" spans="2:7" ht="12.75">
      <c r="B185" s="1" t="s">
        <v>219</v>
      </c>
      <c r="G185" s="3">
        <v>621.5</v>
      </c>
    </row>
    <row r="186" spans="2:7" ht="12.75">
      <c r="B186" s="1" t="s">
        <v>74</v>
      </c>
      <c r="G186" s="3">
        <v>1546.49</v>
      </c>
    </row>
    <row r="187" spans="1:7" ht="12.75">
      <c r="A187" t="s">
        <v>40</v>
      </c>
      <c r="B187" s="1" t="s">
        <v>118</v>
      </c>
      <c r="G187" s="3">
        <f>'overhead percentage calc.'!J27</f>
        <v>1955.1774055829228</v>
      </c>
    </row>
    <row r="188" spans="2:9" s="5" customFormat="1" ht="12.75">
      <c r="B188" s="6"/>
      <c r="C188" s="5" t="s">
        <v>119</v>
      </c>
      <c r="G188" s="7"/>
      <c r="H188" s="7">
        <f>SUM(G184:G187)</f>
        <v>4123.167405582923</v>
      </c>
      <c r="I188" s="7"/>
    </row>
    <row r="189" spans="2:9" s="5" customFormat="1" ht="12.75">
      <c r="B189" s="6"/>
      <c r="D189" s="5" t="s">
        <v>120</v>
      </c>
      <c r="G189" s="7"/>
      <c r="H189" s="7"/>
      <c r="I189" s="7">
        <f>(H183-H188)</f>
        <v>2061.022594417077</v>
      </c>
    </row>
    <row r="190" spans="2:9" s="5" customFormat="1" ht="12.75">
      <c r="B190" s="6"/>
      <c r="G190" s="7"/>
      <c r="H190" s="7"/>
      <c r="I190" s="7"/>
    </row>
    <row r="191" spans="1:9" s="10" customFormat="1" ht="12.75">
      <c r="A191" s="10" t="s">
        <v>121</v>
      </c>
      <c r="B191" s="11"/>
      <c r="I191" s="12"/>
    </row>
    <row r="192" spans="2:9" s="10" customFormat="1" ht="12.75">
      <c r="B192" s="11" t="s">
        <v>45</v>
      </c>
      <c r="G192" s="12">
        <v>22965</v>
      </c>
      <c r="I192" s="12"/>
    </row>
    <row r="193" spans="2:9" s="10" customFormat="1" ht="12.75">
      <c r="B193" s="11" t="s">
        <v>122</v>
      </c>
      <c r="G193" s="12">
        <v>2000</v>
      </c>
      <c r="H193" s="12"/>
      <c r="I193" s="12"/>
    </row>
    <row r="194" spans="2:9" s="10" customFormat="1" ht="12.75">
      <c r="B194" s="11"/>
      <c r="D194" s="5" t="s">
        <v>123</v>
      </c>
      <c r="E194" s="5"/>
      <c r="F194" s="5"/>
      <c r="G194" s="5"/>
      <c r="H194" s="7">
        <f>SUM(G192:G193)</f>
        <v>24965</v>
      </c>
      <c r="I194" s="12"/>
    </row>
    <row r="195" spans="1:7" ht="12.75">
      <c r="A195" t="s">
        <v>124</v>
      </c>
      <c r="G195" s="3"/>
    </row>
    <row r="196" spans="2:7" ht="12.75">
      <c r="B196" s="1" t="s">
        <v>125</v>
      </c>
      <c r="G196" s="3">
        <v>3840</v>
      </c>
    </row>
    <row r="197" spans="2:7" ht="12.75">
      <c r="B197" s="1" t="s">
        <v>24</v>
      </c>
      <c r="G197" s="3">
        <v>29978.74</v>
      </c>
    </row>
    <row r="198" spans="2:7" ht="12.75">
      <c r="B198" s="1" t="s">
        <v>126</v>
      </c>
      <c r="G198" s="3">
        <v>3000</v>
      </c>
    </row>
    <row r="199" spans="2:7" ht="12.75">
      <c r="B199" s="1" t="s">
        <v>127</v>
      </c>
      <c r="G199" s="3">
        <v>700</v>
      </c>
    </row>
    <row r="200" spans="2:7" ht="12.75">
      <c r="B200" s="1" t="s">
        <v>128</v>
      </c>
      <c r="G200" s="3">
        <v>1466.44</v>
      </c>
    </row>
    <row r="201" spans="2:9" s="10" customFormat="1" ht="12.75">
      <c r="B201" s="11"/>
      <c r="D201" s="5" t="s">
        <v>129</v>
      </c>
      <c r="E201" s="5"/>
      <c r="F201" s="5"/>
      <c r="G201" s="7"/>
      <c r="H201" s="7">
        <f>SUM(G196:G200)</f>
        <v>38985.18000000001</v>
      </c>
      <c r="I201" s="12"/>
    </row>
    <row r="202" spans="2:9" s="5" customFormat="1" ht="12.75">
      <c r="B202" s="6"/>
      <c r="E202" s="5" t="s">
        <v>402</v>
      </c>
      <c r="H202" s="7"/>
      <c r="I202" s="7">
        <f>SUM(H194-H201)</f>
        <v>-14020.180000000008</v>
      </c>
    </row>
    <row r="204" spans="6:9" ht="12.75">
      <c r="F204" s="5" t="s">
        <v>403</v>
      </c>
      <c r="H204" s="7"/>
      <c r="I204" s="13">
        <f>SUM(I3:I202)</f>
        <v>8620.76999999996</v>
      </c>
    </row>
    <row r="206" spans="6:9" ht="12.75">
      <c r="F206" s="5"/>
      <c r="I206" s="7"/>
    </row>
    <row r="207" spans="6:9" ht="12.75">
      <c r="F207" s="5"/>
      <c r="I207" s="7"/>
    </row>
    <row r="209" spans="1:2" ht="12.75">
      <c r="A209" s="5" t="s">
        <v>130</v>
      </c>
      <c r="B209" s="1" t="s">
        <v>131</v>
      </c>
    </row>
    <row r="210" ht="12.75">
      <c r="B210" s="1" t="s">
        <v>132</v>
      </c>
    </row>
    <row r="212" ht="12.75">
      <c r="B212" s="1" t="s">
        <v>411</v>
      </c>
    </row>
    <row r="213" ht="12.75">
      <c r="B213" s="1" t="s">
        <v>412</v>
      </c>
    </row>
    <row r="214" ht="12.75">
      <c r="B214" s="1" t="s">
        <v>413</v>
      </c>
    </row>
    <row r="215" ht="12.75">
      <c r="B215" s="1" t="s">
        <v>392</v>
      </c>
    </row>
    <row r="217" ht="12.75">
      <c r="B217" s="1" t="s"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6"/>
  <sheetViews>
    <sheetView workbookViewId="0" topLeftCell="A1">
      <selection activeCell="A1" sqref="A1"/>
    </sheetView>
  </sheetViews>
  <sheetFormatPr defaultColWidth="9.140625" defaultRowHeight="12.75"/>
  <cols>
    <col min="6" max="6" width="10.7109375" style="0" bestFit="1" customWidth="1"/>
    <col min="8" max="9" width="12.7109375" style="3" customWidth="1"/>
  </cols>
  <sheetData>
    <row r="1" ht="12.75">
      <c r="D1" s="2" t="s">
        <v>344</v>
      </c>
    </row>
    <row r="2" ht="12.75">
      <c r="D2" s="2"/>
    </row>
    <row r="3" ht="12.75">
      <c r="H3" s="3" t="s">
        <v>418</v>
      </c>
    </row>
    <row r="5" ht="12.75">
      <c r="B5" t="s">
        <v>345</v>
      </c>
    </row>
    <row r="6" spans="2:9" ht="12.75">
      <c r="B6" s="20" t="s">
        <v>346</v>
      </c>
      <c r="C6" t="s">
        <v>286</v>
      </c>
      <c r="G6" s="3"/>
      <c r="I6" s="3">
        <v>5942.58</v>
      </c>
    </row>
    <row r="7" spans="2:9" ht="12.75">
      <c r="B7" s="20"/>
      <c r="C7" t="s">
        <v>287</v>
      </c>
      <c r="G7" s="3"/>
      <c r="I7" s="3">
        <v>6980.4</v>
      </c>
    </row>
    <row r="8" spans="2:9" ht="12.75">
      <c r="B8" s="20" t="s">
        <v>346</v>
      </c>
      <c r="C8" t="s">
        <v>288</v>
      </c>
      <c r="G8" s="3"/>
      <c r="I8" s="3">
        <v>11740.25</v>
      </c>
    </row>
    <row r="9" spans="2:9" ht="12.75">
      <c r="B9" s="20" t="s">
        <v>346</v>
      </c>
      <c r="C9" t="s">
        <v>289</v>
      </c>
      <c r="G9" s="3"/>
      <c r="I9" s="3">
        <v>20953.25</v>
      </c>
    </row>
    <row r="10" ht="12.75">
      <c r="B10" t="s">
        <v>291</v>
      </c>
    </row>
    <row r="11" spans="3:8" ht="12.75">
      <c r="C11" t="s">
        <v>292</v>
      </c>
      <c r="H11" s="3">
        <v>9726.01</v>
      </c>
    </row>
    <row r="12" spans="3:8" ht="12.75">
      <c r="C12" t="s">
        <v>293</v>
      </c>
      <c r="H12" s="3">
        <v>12978.19</v>
      </c>
    </row>
    <row r="13" spans="3:8" ht="12.75">
      <c r="C13" t="s">
        <v>409</v>
      </c>
      <c r="H13" s="3">
        <v>4200</v>
      </c>
    </row>
    <row r="14" spans="3:8" ht="12.75">
      <c r="C14" t="s">
        <v>294</v>
      </c>
      <c r="H14" s="3">
        <v>1159.72</v>
      </c>
    </row>
    <row r="15" spans="3:8" ht="12.75">
      <c r="C15" t="s">
        <v>295</v>
      </c>
      <c r="H15" s="4">
        <v>1264.87</v>
      </c>
    </row>
    <row r="16" spans="3:9" ht="12.75">
      <c r="C16" s="20" t="s">
        <v>406</v>
      </c>
      <c r="D16" t="s">
        <v>296</v>
      </c>
      <c r="F16" s="3"/>
      <c r="I16" s="3">
        <f>SUM(H11:H15)</f>
        <v>29328.79</v>
      </c>
    </row>
    <row r="17" ht="12.75">
      <c r="B17" t="s">
        <v>347</v>
      </c>
    </row>
    <row r="18" spans="3:8" ht="12.75">
      <c r="C18" t="s">
        <v>348</v>
      </c>
      <c r="H18" s="3">
        <v>390</v>
      </c>
    </row>
    <row r="19" spans="3:8" ht="12.75">
      <c r="C19" t="s">
        <v>349</v>
      </c>
      <c r="H19" s="3">
        <v>1955</v>
      </c>
    </row>
    <row r="20" spans="3:8" ht="12.75">
      <c r="C20" t="s">
        <v>350</v>
      </c>
      <c r="H20" s="3">
        <v>111.3</v>
      </c>
    </row>
    <row r="21" spans="3:8" ht="12.75">
      <c r="C21" t="s">
        <v>351</v>
      </c>
      <c r="H21" s="3">
        <v>209.3</v>
      </c>
    </row>
    <row r="22" spans="3:8" ht="12.75">
      <c r="C22" t="s">
        <v>352</v>
      </c>
      <c r="H22" s="3">
        <v>638.51</v>
      </c>
    </row>
    <row r="23" spans="3:8" ht="12.75">
      <c r="C23" t="s">
        <v>353</v>
      </c>
      <c r="H23" s="3">
        <v>49.69</v>
      </c>
    </row>
    <row r="24" spans="3:8" ht="12.75">
      <c r="C24" t="s">
        <v>354</v>
      </c>
      <c r="H24" s="3">
        <v>23.84</v>
      </c>
    </row>
    <row r="25" spans="3:8" ht="12.75">
      <c r="C25" t="s">
        <v>355</v>
      </c>
      <c r="H25" s="3">
        <v>52</v>
      </c>
    </row>
    <row r="26" spans="3:8" ht="12.75">
      <c r="C26" t="s">
        <v>356</v>
      </c>
      <c r="H26" s="4">
        <v>787.79</v>
      </c>
    </row>
    <row r="27" ht="12.75">
      <c r="I27" s="3">
        <f>SUM(H18:H26)</f>
        <v>4217.43</v>
      </c>
    </row>
    <row r="28" ht="12.75">
      <c r="B28" t="s">
        <v>357</v>
      </c>
    </row>
    <row r="29" spans="3:8" ht="12.75">
      <c r="C29" t="s">
        <v>358</v>
      </c>
      <c r="H29" s="3">
        <v>2210</v>
      </c>
    </row>
    <row r="30" spans="3:8" ht="12.75">
      <c r="C30" t="s">
        <v>359</v>
      </c>
      <c r="H30" s="3">
        <v>72</v>
      </c>
    </row>
    <row r="31" spans="3:8" ht="12.75">
      <c r="C31" t="s">
        <v>360</v>
      </c>
      <c r="H31" s="9">
        <v>322.1</v>
      </c>
    </row>
    <row r="32" spans="3:8" ht="12.75">
      <c r="C32" t="s">
        <v>361</v>
      </c>
      <c r="H32" s="9">
        <v>65.7</v>
      </c>
    </row>
    <row r="33" spans="3:8" ht="12.75">
      <c r="C33" t="s">
        <v>300</v>
      </c>
      <c r="H33" s="9">
        <v>7444.82</v>
      </c>
    </row>
    <row r="34" spans="3:8" ht="12.75">
      <c r="C34" t="s">
        <v>301</v>
      </c>
      <c r="H34" s="9">
        <v>2535</v>
      </c>
    </row>
    <row r="35" spans="3:8" ht="12.75">
      <c r="C35" t="s">
        <v>362</v>
      </c>
      <c r="H35" s="9">
        <v>16</v>
      </c>
    </row>
    <row r="36" spans="3:8" ht="12.75">
      <c r="C36" t="s">
        <v>302</v>
      </c>
      <c r="H36" s="4">
        <v>300</v>
      </c>
    </row>
    <row r="37" ht="12.75">
      <c r="I37" s="4">
        <f>SUM(H29:H36)</f>
        <v>12965.619999999999</v>
      </c>
    </row>
    <row r="39" spans="4:9" ht="12.75">
      <c r="D39" s="5" t="s">
        <v>363</v>
      </c>
      <c r="I39" s="7">
        <f>SUM(I6:I38)</f>
        <v>92128.31999999998</v>
      </c>
    </row>
    <row r="41" spans="3:9" ht="12.75">
      <c r="C41" t="s">
        <v>407</v>
      </c>
      <c r="D41" t="s">
        <v>366</v>
      </c>
      <c r="I41" s="9">
        <v>-14776.5</v>
      </c>
    </row>
    <row r="42" spans="3:9" ht="12.75">
      <c r="C42" t="s">
        <v>408</v>
      </c>
      <c r="D42" t="s">
        <v>364</v>
      </c>
      <c r="I42" s="3">
        <v>-1466.44</v>
      </c>
    </row>
    <row r="43" spans="3:9" ht="12.75">
      <c r="C43" t="s">
        <v>408</v>
      </c>
      <c r="D43" t="s">
        <v>365</v>
      </c>
      <c r="I43" s="4">
        <v>-1466.44</v>
      </c>
    </row>
    <row r="45" spans="5:9" ht="12.75">
      <c r="E45" s="5" t="s">
        <v>367</v>
      </c>
      <c r="I45" s="13">
        <f>SUM(I39:I43)</f>
        <v>74418.93999999997</v>
      </c>
    </row>
    <row r="65" spans="5:6" ht="12.75">
      <c r="E65" s="3"/>
      <c r="F65" s="3"/>
    </row>
    <row r="66" spans="5:6" ht="12.75">
      <c r="E66" s="3"/>
      <c r="F66" s="3"/>
    </row>
    <row r="67" spans="5:6" ht="12.75">
      <c r="E67" s="3"/>
      <c r="F67" s="3"/>
    </row>
    <row r="68" spans="5:6" ht="12.75">
      <c r="E68" s="3"/>
      <c r="F68" s="3"/>
    </row>
    <row r="69" spans="5:6" ht="12.75">
      <c r="E69" s="3"/>
      <c r="F69" s="3"/>
    </row>
    <row r="70" spans="5:6" ht="12.75">
      <c r="E70" s="3"/>
      <c r="F70" s="3"/>
    </row>
    <row r="71" spans="5:6" ht="12.75">
      <c r="E71" s="3"/>
      <c r="F71" s="3"/>
    </row>
    <row r="72" spans="5:6" ht="12.75">
      <c r="E72" s="3"/>
      <c r="F72" s="3"/>
    </row>
    <row r="73" spans="5:6" ht="12.75">
      <c r="E73" s="3"/>
      <c r="F73" s="3"/>
    </row>
    <row r="74" spans="5:6" ht="12.75">
      <c r="E74" s="3"/>
      <c r="F74" s="3"/>
    </row>
    <row r="75" spans="5:6" ht="12.75">
      <c r="E75" s="3"/>
      <c r="F75" s="3"/>
    </row>
    <row r="76" spans="5:6" ht="12.75">
      <c r="E76" s="3"/>
      <c r="F76" s="3"/>
    </row>
    <row r="77" spans="5:6" ht="12.75">
      <c r="E77" s="3"/>
      <c r="F77" s="3"/>
    </row>
    <row r="78" spans="5:6" ht="12.75">
      <c r="E78" s="3"/>
      <c r="F78" s="3"/>
    </row>
    <row r="79" spans="5:6" ht="12.75">
      <c r="E79" s="3"/>
      <c r="F79" s="3"/>
    </row>
    <row r="80" spans="5:6" ht="12.75">
      <c r="E80" s="3"/>
      <c r="F80" s="3"/>
    </row>
    <row r="81" spans="5:6" ht="12.75">
      <c r="E81" s="3"/>
      <c r="F81" s="3"/>
    </row>
    <row r="82" spans="5:6" ht="12.75">
      <c r="E82" s="3"/>
      <c r="F82" s="3"/>
    </row>
    <row r="83" spans="5:6" ht="12.75">
      <c r="E83" s="3"/>
      <c r="F83" s="3"/>
    </row>
    <row r="84" spans="5:6" ht="12.75">
      <c r="E84" s="3"/>
      <c r="F84" s="3"/>
    </row>
    <row r="85" spans="5:6" ht="12.75">
      <c r="E85" s="3"/>
      <c r="F85" s="3"/>
    </row>
    <row r="86" spans="5:6" ht="12.75">
      <c r="E86" s="3"/>
      <c r="F86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7" max="7" width="5.7109375" style="0" customWidth="1"/>
    <col min="9" max="9" width="9.28125" style="14" bestFit="1" customWidth="1"/>
    <col min="10" max="10" width="11.7109375" style="3" customWidth="1"/>
  </cols>
  <sheetData>
    <row r="1" ht="12.75">
      <c r="B1" s="2" t="s">
        <v>133</v>
      </c>
    </row>
    <row r="2" ht="12.75">
      <c r="B2" s="2"/>
    </row>
    <row r="3" ht="12.75">
      <c r="G3" t="s">
        <v>134</v>
      </c>
    </row>
    <row r="4" spans="1:10" ht="12.75">
      <c r="A4" s="5"/>
      <c r="B4" s="5"/>
      <c r="C4" s="5"/>
      <c r="D4" s="5"/>
      <c r="E4" s="5"/>
      <c r="F4" s="15" t="s">
        <v>135</v>
      </c>
      <c r="G4" s="15" t="s">
        <v>136</v>
      </c>
      <c r="H4" s="15" t="s">
        <v>137</v>
      </c>
      <c r="I4" s="16" t="s">
        <v>138</v>
      </c>
      <c r="J4" s="7" t="s">
        <v>139</v>
      </c>
    </row>
    <row r="5" spans="1:10" ht="12.75">
      <c r="A5" s="2" t="s">
        <v>136</v>
      </c>
      <c r="B5" s="5"/>
      <c r="C5" s="5"/>
      <c r="D5" s="5"/>
      <c r="E5" s="5"/>
      <c r="F5" s="17" t="s">
        <v>140</v>
      </c>
      <c r="G5" s="17" t="s">
        <v>141</v>
      </c>
      <c r="H5" s="17" t="s">
        <v>141</v>
      </c>
      <c r="I5" s="18" t="s">
        <v>142</v>
      </c>
      <c r="J5" s="13" t="s">
        <v>143</v>
      </c>
    </row>
    <row r="7" spans="1:10" ht="12.75">
      <c r="A7" t="s">
        <v>144</v>
      </c>
      <c r="D7" t="s">
        <v>145</v>
      </c>
      <c r="F7">
        <v>694</v>
      </c>
      <c r="G7">
        <v>3</v>
      </c>
      <c r="H7">
        <v>2082</v>
      </c>
      <c r="I7" s="14">
        <f>(H7/H32)</f>
        <v>0.6215853112404837</v>
      </c>
      <c r="J7" s="3">
        <f>(I7*J34)</f>
        <v>46257.71998208688</v>
      </c>
    </row>
    <row r="9" ht="12.75">
      <c r="A9" t="s">
        <v>146</v>
      </c>
    </row>
    <row r="10" spans="2:7" ht="12.75">
      <c r="B10" t="s">
        <v>147</v>
      </c>
      <c r="E10">
        <v>14</v>
      </c>
      <c r="G10">
        <v>0.5</v>
      </c>
    </row>
    <row r="11" spans="2:7" ht="12.75">
      <c r="B11" t="s">
        <v>148</v>
      </c>
      <c r="E11">
        <v>53</v>
      </c>
      <c r="G11">
        <v>0.5</v>
      </c>
    </row>
    <row r="12" spans="2:7" ht="12.75">
      <c r="B12" t="s">
        <v>149</v>
      </c>
      <c r="E12">
        <v>46</v>
      </c>
      <c r="G12">
        <v>0.5</v>
      </c>
    </row>
    <row r="13" spans="2:7" ht="12.75">
      <c r="B13" t="s">
        <v>150</v>
      </c>
      <c r="E13">
        <v>40</v>
      </c>
      <c r="G13">
        <v>0.5</v>
      </c>
    </row>
    <row r="14" spans="4:10" ht="12.75">
      <c r="D14" t="s">
        <v>151</v>
      </c>
      <c r="F14">
        <v>153</v>
      </c>
      <c r="H14">
        <f>(F14*G13)</f>
        <v>76.5</v>
      </c>
      <c r="I14" s="14">
        <f>(H14/H32)</f>
        <v>0.02283922973578146</v>
      </c>
      <c r="J14" s="3">
        <f>(I14*J34)</f>
        <v>1699.6712673533364</v>
      </c>
    </row>
    <row r="16" ht="12.75">
      <c r="A16" t="s">
        <v>152</v>
      </c>
    </row>
    <row r="17" spans="1:10" ht="12.75">
      <c r="A17" t="s">
        <v>153</v>
      </c>
      <c r="B17" t="s">
        <v>154</v>
      </c>
      <c r="F17">
        <v>232</v>
      </c>
      <c r="G17">
        <v>2</v>
      </c>
      <c r="H17">
        <v>464</v>
      </c>
      <c r="I17" s="14">
        <f>(H17/H32)</f>
        <v>0.13852813852813853</v>
      </c>
      <c r="J17" s="3">
        <f>(I17*J34)</f>
        <v>10309.11722943723</v>
      </c>
    </row>
    <row r="18" spans="1:10" ht="12.75">
      <c r="A18" t="s">
        <v>155</v>
      </c>
      <c r="B18" t="s">
        <v>156</v>
      </c>
      <c r="F18">
        <v>37</v>
      </c>
      <c r="G18">
        <v>1</v>
      </c>
      <c r="H18">
        <v>37</v>
      </c>
      <c r="I18" s="14">
        <f>(H18/H32)</f>
        <v>0.011046424839528288</v>
      </c>
      <c r="J18" s="3">
        <f>(I18*J34)</f>
        <v>822.0632273473653</v>
      </c>
    </row>
    <row r="19" spans="1:10" ht="12.75">
      <c r="A19" t="s">
        <v>157</v>
      </c>
      <c r="B19" t="s">
        <v>158</v>
      </c>
      <c r="F19">
        <v>95</v>
      </c>
      <c r="G19">
        <v>2</v>
      </c>
      <c r="H19">
        <v>190</v>
      </c>
      <c r="I19" s="14">
        <f>(H19/H32)</f>
        <v>0.056724884311091205</v>
      </c>
      <c r="J19" s="3">
        <f>(I19*J34)</f>
        <v>4221.405762054038</v>
      </c>
    </row>
    <row r="20" spans="1:10" ht="12.75">
      <c r="A20" t="s">
        <v>155</v>
      </c>
      <c r="B20" t="s">
        <v>159</v>
      </c>
      <c r="F20">
        <v>66</v>
      </c>
      <c r="G20">
        <v>1</v>
      </c>
      <c r="H20">
        <v>66</v>
      </c>
      <c r="I20" s="14">
        <f>(H20/H32)</f>
        <v>0.019704433497536946</v>
      </c>
      <c r="J20" s="3">
        <f>(I20*J34)</f>
        <v>1466.383054187192</v>
      </c>
    </row>
    <row r="21" spans="1:10" ht="12.75">
      <c r="A21" t="s">
        <v>155</v>
      </c>
      <c r="B21" t="s">
        <v>160</v>
      </c>
      <c r="F21">
        <v>73</v>
      </c>
      <c r="G21">
        <v>2</v>
      </c>
      <c r="H21">
        <v>146</v>
      </c>
      <c r="I21" s="14">
        <f>(H21/H32)</f>
        <v>0.04358859531273324</v>
      </c>
      <c r="J21" s="3">
        <f>(I21*J34)</f>
        <v>3243.8170592625765</v>
      </c>
    </row>
    <row r="22" spans="1:10" ht="12.75">
      <c r="A22" t="s">
        <v>155</v>
      </c>
      <c r="B22" t="s">
        <v>161</v>
      </c>
      <c r="F22">
        <v>22</v>
      </c>
      <c r="G22">
        <v>1</v>
      </c>
      <c r="H22">
        <v>22</v>
      </c>
      <c r="I22" s="14">
        <f>(H22/H32)</f>
        <v>0.006568144499178982</v>
      </c>
      <c r="J22" s="3">
        <f>(I22*J34)</f>
        <v>488.7943513957307</v>
      </c>
    </row>
    <row r="23" spans="1:10" ht="12.75">
      <c r="A23" t="s">
        <v>162</v>
      </c>
      <c r="B23" t="s">
        <v>163</v>
      </c>
      <c r="F23">
        <v>47</v>
      </c>
      <c r="G23">
        <v>1</v>
      </c>
      <c r="H23">
        <v>47</v>
      </c>
      <c r="I23" s="14">
        <f>(H23/H32)</f>
        <v>0.014031945066427826</v>
      </c>
      <c r="J23" s="3">
        <f>(I23*J34)</f>
        <v>1044.2424779817884</v>
      </c>
    </row>
    <row r="24" spans="1:10" ht="12.75">
      <c r="A24" t="s">
        <v>155</v>
      </c>
      <c r="B24" t="s">
        <v>164</v>
      </c>
      <c r="F24">
        <v>52</v>
      </c>
      <c r="G24">
        <v>1</v>
      </c>
      <c r="H24">
        <v>52</v>
      </c>
      <c r="I24" s="14">
        <f>(H24/H32)</f>
        <v>0.015524705179877593</v>
      </c>
      <c r="J24" s="3">
        <f>(I24*J34)</f>
        <v>1155.332103299</v>
      </c>
    </row>
    <row r="25" spans="1:10" ht="12.75">
      <c r="A25" t="s">
        <v>165</v>
      </c>
      <c r="B25" t="s">
        <v>166</v>
      </c>
      <c r="F25">
        <v>64</v>
      </c>
      <c r="G25">
        <v>1</v>
      </c>
      <c r="H25">
        <v>64</v>
      </c>
      <c r="I25" s="14">
        <f>(H25/H32)</f>
        <v>0.019107329452157037</v>
      </c>
      <c r="J25" s="3">
        <f>(I25*J34)</f>
        <v>1421.9472040603075</v>
      </c>
    </row>
    <row r="26" spans="1:10" ht="12.75">
      <c r="A26" t="s">
        <v>167</v>
      </c>
      <c r="B26" t="s">
        <v>168</v>
      </c>
      <c r="F26">
        <v>15</v>
      </c>
      <c r="G26">
        <v>1</v>
      </c>
      <c r="H26">
        <v>15</v>
      </c>
      <c r="I26" s="14">
        <f>H26/H32</f>
        <v>0.0044782803403493054</v>
      </c>
      <c r="J26" s="3">
        <f>(I26*J34)</f>
        <v>333.2688759516345</v>
      </c>
    </row>
    <row r="27" spans="1:10" ht="12.75">
      <c r="A27" t="s">
        <v>165</v>
      </c>
      <c r="B27" t="s">
        <v>117</v>
      </c>
      <c r="F27">
        <v>88</v>
      </c>
      <c r="G27">
        <v>1</v>
      </c>
      <c r="H27">
        <v>88</v>
      </c>
      <c r="I27" s="14">
        <f>(H27/H32)</f>
        <v>0.026272577996715927</v>
      </c>
      <c r="J27" s="3">
        <f>(I27*J34)</f>
        <v>1955.1774055829228</v>
      </c>
    </row>
    <row r="28" spans="4:12" ht="12.75">
      <c r="D28" t="s">
        <v>169</v>
      </c>
      <c r="F28">
        <f>SUM(F18:F27)</f>
        <v>559</v>
      </c>
      <c r="L28" s="14"/>
    </row>
    <row r="30" spans="1:9" ht="12.75">
      <c r="A30" t="s">
        <v>170</v>
      </c>
      <c r="D30" t="s">
        <v>171</v>
      </c>
      <c r="F30">
        <v>379</v>
      </c>
      <c r="G30" t="s">
        <v>172</v>
      </c>
      <c r="H30">
        <v>0</v>
      </c>
      <c r="I30" s="14">
        <f>(H30/H32)</f>
        <v>0</v>
      </c>
    </row>
    <row r="32" spans="4:9" ht="12.75">
      <c r="D32" s="5" t="s">
        <v>173</v>
      </c>
      <c r="H32">
        <f>SUM(H7:H30)</f>
        <v>3349.5</v>
      </c>
      <c r="I32" s="14">
        <f>SUM(I7:I30)</f>
        <v>1</v>
      </c>
    </row>
    <row r="33" ht="12.75">
      <c r="E33" s="5"/>
    </row>
    <row r="34" spans="5:10" ht="12.75">
      <c r="E34" s="5" t="s">
        <v>174</v>
      </c>
      <c r="J34" s="3">
        <v>74418.94</v>
      </c>
    </row>
    <row r="35" spans="8:10" ht="12.75">
      <c r="H35" t="s">
        <v>175</v>
      </c>
      <c r="J35" s="3">
        <f>SUM(J7:J27)</f>
        <v>74418.94</v>
      </c>
    </row>
    <row r="37" ht="12.75">
      <c r="A37" t="s">
        <v>176</v>
      </c>
    </row>
    <row r="39" ht="12.75">
      <c r="A39" s="5" t="s">
        <v>410</v>
      </c>
    </row>
    <row r="40" spans="1:10" ht="12.75">
      <c r="A40" t="s">
        <v>153</v>
      </c>
      <c r="B40" t="s">
        <v>154</v>
      </c>
      <c r="F40">
        <v>232</v>
      </c>
      <c r="H40" s="14">
        <f>F40/$F$51</f>
        <v>0.29329962073324906</v>
      </c>
      <c r="J40" s="3">
        <f>H40*2150</f>
        <v>630.5941845764854</v>
      </c>
    </row>
    <row r="41" spans="1:10" ht="12.75">
      <c r="A41" t="s">
        <v>155</v>
      </c>
      <c r="B41" t="s">
        <v>156</v>
      </c>
      <c r="F41">
        <v>37</v>
      </c>
      <c r="H41" s="14">
        <f aca="true" t="shared" si="0" ref="H41:H49">F41/$F$51</f>
        <v>0.04677623261694058</v>
      </c>
      <c r="J41" s="3">
        <f aca="true" t="shared" si="1" ref="J41:J50">H41*2150</f>
        <v>100.56890012642225</v>
      </c>
    </row>
    <row r="42" spans="1:10" ht="12.75">
      <c r="A42" t="s">
        <v>157</v>
      </c>
      <c r="B42" t="s">
        <v>158</v>
      </c>
      <c r="F42">
        <v>95</v>
      </c>
      <c r="H42" s="14">
        <f t="shared" si="0"/>
        <v>0.12010113780025285</v>
      </c>
      <c r="J42" s="3">
        <f t="shared" si="1"/>
        <v>258.21744627054363</v>
      </c>
    </row>
    <row r="43" spans="1:10" ht="12.75">
      <c r="A43" t="s">
        <v>155</v>
      </c>
      <c r="B43" t="s">
        <v>159</v>
      </c>
      <c r="F43">
        <v>66</v>
      </c>
      <c r="H43" s="14">
        <f t="shared" si="0"/>
        <v>0.08343868520859671</v>
      </c>
      <c r="J43" s="3">
        <f t="shared" si="1"/>
        <v>179.3931731984829</v>
      </c>
    </row>
    <row r="44" spans="1:10" ht="12.75">
      <c r="A44" t="s">
        <v>155</v>
      </c>
      <c r="B44" t="s">
        <v>160</v>
      </c>
      <c r="F44">
        <v>73</v>
      </c>
      <c r="H44" s="14">
        <f t="shared" si="0"/>
        <v>0.0922882427307206</v>
      </c>
      <c r="J44" s="3">
        <f t="shared" si="1"/>
        <v>198.4197218710493</v>
      </c>
    </row>
    <row r="45" spans="1:10" ht="12.75">
      <c r="A45" t="s">
        <v>155</v>
      </c>
      <c r="B45" t="s">
        <v>161</v>
      </c>
      <c r="F45">
        <v>22</v>
      </c>
      <c r="H45" s="14">
        <f t="shared" si="0"/>
        <v>0.02781289506953224</v>
      </c>
      <c r="J45" s="3">
        <f t="shared" si="1"/>
        <v>59.797724399494314</v>
      </c>
    </row>
    <row r="46" spans="1:10" ht="12.75">
      <c r="A46" t="s">
        <v>162</v>
      </c>
      <c r="B46" t="s">
        <v>163</v>
      </c>
      <c r="F46">
        <v>47</v>
      </c>
      <c r="H46" s="14">
        <f t="shared" si="0"/>
        <v>0.05941845764854614</v>
      </c>
      <c r="J46" s="3">
        <f t="shared" si="1"/>
        <v>127.7496839443742</v>
      </c>
    </row>
    <row r="47" spans="1:10" ht="12.75">
      <c r="A47" t="s">
        <v>155</v>
      </c>
      <c r="B47" t="s">
        <v>164</v>
      </c>
      <c r="F47">
        <v>52</v>
      </c>
      <c r="H47" s="14">
        <f t="shared" si="0"/>
        <v>0.06573957016434892</v>
      </c>
      <c r="J47" s="3">
        <f t="shared" si="1"/>
        <v>141.34007585335019</v>
      </c>
    </row>
    <row r="48" spans="1:10" ht="12.75">
      <c r="A48" t="s">
        <v>165</v>
      </c>
      <c r="B48" t="s">
        <v>166</v>
      </c>
      <c r="F48">
        <v>64</v>
      </c>
      <c r="H48" s="14">
        <f t="shared" si="0"/>
        <v>0.08091024020227561</v>
      </c>
      <c r="J48" s="3">
        <f t="shared" si="1"/>
        <v>173.95701643489255</v>
      </c>
    </row>
    <row r="49" spans="1:10" ht="12.75">
      <c r="A49" t="s">
        <v>167</v>
      </c>
      <c r="B49" t="s">
        <v>168</v>
      </c>
      <c r="F49">
        <v>15</v>
      </c>
      <c r="H49" s="14">
        <f t="shared" si="0"/>
        <v>0.018963337547408345</v>
      </c>
      <c r="J49" s="3">
        <f t="shared" si="1"/>
        <v>40.77117572692794</v>
      </c>
    </row>
    <row r="50" spans="1:10" ht="12.75">
      <c r="A50" t="s">
        <v>165</v>
      </c>
      <c r="B50" t="s">
        <v>117</v>
      </c>
      <c r="F50">
        <v>88</v>
      </c>
      <c r="H50" s="14">
        <f>F50/$F$51</f>
        <v>0.11125158027812895</v>
      </c>
      <c r="J50" s="3">
        <f t="shared" si="1"/>
        <v>239.19089759797725</v>
      </c>
    </row>
    <row r="51" spans="4:12" ht="12.75">
      <c r="D51" t="s">
        <v>169</v>
      </c>
      <c r="F51">
        <f>SUM(F40:F50)</f>
        <v>791</v>
      </c>
      <c r="L51" s="14"/>
    </row>
    <row r="52" spans="8:10" ht="12.75">
      <c r="H52" s="14">
        <f>SUM(H40:H50)</f>
        <v>0.9999999999999999</v>
      </c>
      <c r="J52" s="3">
        <f>SUM(J40:J50)</f>
        <v>2150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"/>
    </sheetView>
  </sheetViews>
  <sheetFormatPr defaultColWidth="9.140625" defaultRowHeight="12.75"/>
  <cols>
    <col min="5" max="5" width="10.7109375" style="0" bestFit="1" customWidth="1"/>
  </cols>
  <sheetData>
    <row r="1" s="5" customFormat="1" ht="12.75">
      <c r="D1" s="2" t="s">
        <v>222</v>
      </c>
    </row>
    <row r="2" s="5" customFormat="1" ht="12.75">
      <c r="D2" s="2"/>
    </row>
    <row r="3" spans="4:8" s="5" customFormat="1" ht="12.75">
      <c r="D3" s="2"/>
      <c r="H3" s="10" t="s">
        <v>417</v>
      </c>
    </row>
    <row r="4" spans="4:8" s="5" customFormat="1" ht="12.75">
      <c r="D4" s="2"/>
      <c r="H4" s="10"/>
    </row>
    <row r="6" spans="1:5" ht="12.75">
      <c r="A6" t="s">
        <v>223</v>
      </c>
      <c r="E6" s="3">
        <v>8620.77</v>
      </c>
    </row>
    <row r="8" ht="12.75">
      <c r="A8" t="s">
        <v>224</v>
      </c>
    </row>
    <row r="10" spans="2:7" ht="12.75">
      <c r="B10" t="s">
        <v>153</v>
      </c>
      <c r="E10" s="3">
        <f>'profit-loss by specific event'!I75</f>
        <v>-1946.61722943723</v>
      </c>
      <c r="G10" t="s">
        <v>225</v>
      </c>
    </row>
    <row r="11" spans="2:7" ht="12.75">
      <c r="B11" t="s">
        <v>157</v>
      </c>
      <c r="E11" s="3">
        <f>'profit-loss by specific event'!I100</f>
        <v>-918.1057620540396</v>
      </c>
      <c r="G11" t="s">
        <v>226</v>
      </c>
    </row>
    <row r="12" spans="2:7" ht="12.75">
      <c r="B12" t="s">
        <v>227</v>
      </c>
      <c r="E12" s="3">
        <f>'profit-loss by specific event'!I166+'profit-loss by specific event'!I189</f>
        <v>2672.2753903567695</v>
      </c>
      <c r="G12" t="s">
        <v>228</v>
      </c>
    </row>
    <row r="13" spans="2:7" ht="12.75">
      <c r="B13" t="s">
        <v>229</v>
      </c>
      <c r="E13" s="3">
        <f>'profit-loss by specific event'!I144*0.5</f>
        <v>382.79376100910576</v>
      </c>
      <c r="G13" t="s">
        <v>230</v>
      </c>
    </row>
    <row r="14" spans="2:7" ht="12.75">
      <c r="B14" t="s">
        <v>231</v>
      </c>
      <c r="E14" s="3">
        <f>'profit-loss by specific event'!I144*0.5</f>
        <v>382.79376100910576</v>
      </c>
      <c r="G14" t="s">
        <v>230</v>
      </c>
    </row>
    <row r="16" spans="1:5" ht="12.75">
      <c r="A16" t="s">
        <v>232</v>
      </c>
      <c r="E16" s="3">
        <f>1/2*(E6-SUM(E10:E14))</f>
        <v>4023.8150395581442</v>
      </c>
    </row>
    <row r="17" spans="1:5" ht="12.75">
      <c r="A17" t="s">
        <v>233</v>
      </c>
      <c r="E17" s="3">
        <f>1/2*(E6-SUM(E10:E14))</f>
        <v>4023.8150395581442</v>
      </c>
    </row>
    <row r="19" spans="1:5" ht="12.75">
      <c r="A19" t="s">
        <v>234</v>
      </c>
      <c r="E19" s="3">
        <f>SUM(E10:E17)</f>
        <v>8620.77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A1">
      <selection activeCell="A1" sqref="A1"/>
    </sheetView>
  </sheetViews>
  <sheetFormatPr defaultColWidth="9.140625" defaultRowHeight="12.75"/>
  <cols>
    <col min="6" max="6" width="12.7109375" style="3" customWidth="1"/>
    <col min="8" max="8" width="12.7109375" style="14" customWidth="1"/>
  </cols>
  <sheetData>
    <row r="1" ht="12.75">
      <c r="C1" s="2" t="s">
        <v>374</v>
      </c>
    </row>
    <row r="2" ht="12.75">
      <c r="C2" s="2"/>
    </row>
    <row r="4" ht="12.75">
      <c r="H4" s="21" t="s">
        <v>375</v>
      </c>
    </row>
    <row r="5" spans="2:6" ht="12.75">
      <c r="B5" t="s">
        <v>376</v>
      </c>
      <c r="F5" s="3">
        <v>285476</v>
      </c>
    </row>
    <row r="7" spans="2:8" ht="12.75">
      <c r="B7" t="s">
        <v>0</v>
      </c>
      <c r="F7" s="3">
        <v>179141</v>
      </c>
      <c r="H7" s="14">
        <f>(F7/F5)</f>
        <v>0.6275168490521095</v>
      </c>
    </row>
    <row r="9" spans="2:8" ht="12.75">
      <c r="B9" t="s">
        <v>44</v>
      </c>
      <c r="F9" s="3">
        <v>16540</v>
      </c>
      <c r="H9" s="14">
        <f>(F9/F5)</f>
        <v>0.057938320559346494</v>
      </c>
    </row>
    <row r="11" spans="2:8" ht="12.75">
      <c r="B11" t="s">
        <v>377</v>
      </c>
      <c r="F11" s="3">
        <v>64830</v>
      </c>
      <c r="H11" s="14">
        <f>(F11/F5)</f>
        <v>0.2270943967268702</v>
      </c>
    </row>
    <row r="13" spans="2:8" ht="12.75">
      <c r="B13" t="s">
        <v>121</v>
      </c>
      <c r="F13" s="3">
        <v>24965</v>
      </c>
      <c r="H13" s="14">
        <f>(F13/F5)</f>
        <v>0.08745043366167383</v>
      </c>
    </row>
    <row r="16" spans="4:8" ht="12.75">
      <c r="D16" t="s">
        <v>376</v>
      </c>
      <c r="F16" s="3">
        <f>SUM(F7:F13)</f>
        <v>285476</v>
      </c>
      <c r="H16" s="14">
        <f>SUM(H7:H13)</f>
        <v>0.9999999999999999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mccoy</cp:lastModifiedBy>
  <cp:lastPrinted>2004-02-24T21:10:55Z</cp:lastPrinted>
  <dcterms:created xsi:type="dcterms:W3CDTF">2004-02-18T15:34:09Z</dcterms:created>
  <dcterms:modified xsi:type="dcterms:W3CDTF">2004-03-17T16:56:32Z</dcterms:modified>
  <cp:category/>
  <cp:version/>
  <cp:contentType/>
  <cp:contentStatus/>
</cp:coreProperties>
</file>